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\2022\"/>
    </mc:Choice>
  </mc:AlternateContent>
  <xr:revisionPtr revIDLastSave="0" documentId="13_ncr:1_{4DF29006-D8DC-4790-BF77-8B84BEFDC3BE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PF 09-2022" sheetId="1" r:id="rId1"/>
    <sheet name="Bonos BV LPF 09-2022" sheetId="2" r:id="rId2"/>
    <sheet name="LP 09-2022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09-2022 con Códigos'!$B$6:$H$28</definedName>
    <definedName name="_xlnm._FilterDatabase" localSheetId="0" hidden="1">'LPF 09-2022'!$B$6:$Y$6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09-2022'!$A$1:$I$6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" i="5" l="1"/>
  <c r="H48" i="5"/>
  <c r="H47" i="5"/>
  <c r="H46" i="5"/>
  <c r="H45" i="5"/>
  <c r="H44" i="5"/>
  <c r="H43" i="5"/>
  <c r="H42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H31" i="2"/>
  <c r="J31" i="2" s="1"/>
  <c r="Y32" i="1" s="1"/>
  <c r="H30" i="2"/>
  <c r="J30" i="2" s="1"/>
  <c r="Y31" i="1" s="1"/>
  <c r="H29" i="2"/>
  <c r="J29" i="2" s="1"/>
  <c r="Y30" i="1"/>
  <c r="G21" i="5" l="1"/>
  <c r="G18" i="5"/>
  <c r="G17" i="5"/>
  <c r="G16" i="5"/>
  <c r="G15" i="5"/>
  <c r="G14" i="5"/>
  <c r="H41" i="5" l="1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38" i="2" l="1"/>
  <c r="J38" i="2" s="1"/>
  <c r="Y39" i="1"/>
  <c r="G29" i="5" l="1"/>
  <c r="G28" i="5"/>
  <c r="H42" i="2"/>
  <c r="J42" i="2" s="1"/>
  <c r="H34" i="2"/>
  <c r="J34" i="2" s="1"/>
  <c r="H35" i="2"/>
  <c r="J35" i="2" s="1"/>
  <c r="G34" i="5" l="1"/>
  <c r="G35" i="5"/>
  <c r="G25" i="5"/>
  <c r="G24" i="5"/>
  <c r="G27" i="5"/>
  <c r="G26" i="5"/>
  <c r="G22" i="5"/>
  <c r="G23" i="5"/>
  <c r="Y43" i="1"/>
  <c r="Y36" i="1"/>
  <c r="Y35" i="1"/>
  <c r="H7" i="5"/>
  <c r="D7" i="5"/>
  <c r="H41" i="2" l="1"/>
  <c r="J41" i="2" s="1"/>
  <c r="H39" i="2"/>
  <c r="J39" i="2" s="1"/>
  <c r="G30" i="5" s="1"/>
  <c r="G32" i="5" l="1"/>
  <c r="G31" i="5"/>
  <c r="Y40" i="1"/>
  <c r="Y42" i="1"/>
  <c r="H43" i="2" l="1"/>
  <c r="J43" i="2" s="1"/>
  <c r="H40" i="2"/>
  <c r="J40" i="2" s="1"/>
  <c r="G33" i="5" s="1"/>
  <c r="Y44" i="1"/>
  <c r="G37" i="5" l="1"/>
  <c r="G36" i="5"/>
  <c r="Y41" i="1"/>
  <c r="H21" i="2" l="1"/>
  <c r="J21" i="2" s="1"/>
  <c r="H20" i="2"/>
  <c r="J20" i="2" s="1"/>
  <c r="H19" i="2"/>
  <c r="J19" i="2" s="1"/>
  <c r="H18" i="2"/>
  <c r="J18" i="2" s="1"/>
  <c r="G11" i="5" l="1"/>
  <c r="G10" i="5"/>
  <c r="G8" i="5"/>
  <c r="G9" i="5"/>
  <c r="G13" i="5"/>
  <c r="G12" i="5"/>
  <c r="Y21" i="1"/>
  <c r="Y22" i="1"/>
  <c r="Y20" i="1"/>
  <c r="Y19" i="1"/>
  <c r="H15" i="2" l="1"/>
  <c r="J15" i="2" s="1"/>
  <c r="G38" i="5" s="1"/>
  <c r="H14" i="2"/>
  <c r="H13" i="2"/>
  <c r="J13" i="2" s="1"/>
  <c r="G39" i="5" s="1"/>
  <c r="G7" i="5" l="1"/>
  <c r="Y16" i="1"/>
  <c r="Y14" i="1"/>
  <c r="J14" i="2"/>
  <c r="G41" i="5" s="1"/>
  <c r="H9" i="2"/>
  <c r="J9" i="2" s="1"/>
  <c r="G44" i="5" s="1"/>
  <c r="H10" i="2"/>
  <c r="J10" i="2" s="1"/>
  <c r="G46" i="5" s="1"/>
  <c r="H8" i="2"/>
  <c r="J8" i="2" s="1"/>
  <c r="G42" i="5" s="1"/>
  <c r="Y15" i="1" l="1"/>
  <c r="Y9" i="1"/>
  <c r="Y11" i="1"/>
  <c r="Y10" i="1"/>
  <c r="H26" i="2" l="1"/>
  <c r="J26" i="2" s="1"/>
  <c r="G48" i="5" s="1"/>
  <c r="H24" i="2"/>
  <c r="J24" i="2" s="1"/>
  <c r="G47" i="5" s="1"/>
  <c r="H25" i="2"/>
  <c r="J25" i="2" s="1"/>
  <c r="E3" i="5"/>
  <c r="E4" i="5"/>
  <c r="Y26" i="1" l="1"/>
  <c r="G49" i="5"/>
  <c r="Y27" i="1"/>
  <c r="Y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Alucema, Maria</author>
  </authors>
  <commentList>
    <comment ref="C14" authorId="0" shapeId="0" xr:uid="{D1E007C1-65F9-45F7-921D-9A0A3F723BEC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18" authorId="0" shapeId="0" xr:uid="{D509BC4B-AEA0-4900-979A-37666273E6C2}">
      <text>
        <r>
          <rPr>
            <sz val="9"/>
            <color indexed="81"/>
            <rFont val="Tahoma"/>
            <family val="2"/>
          </rPr>
          <t xml:space="preserve">
Código para interior blanco MMH, y exterior rojo o azul</t>
        </r>
      </text>
    </comment>
    <comment ref="C21" authorId="0" shapeId="0" xr:uid="{AD132233-2242-49F5-88F9-79F35F9AC25A}">
      <text>
        <r>
          <rPr>
            <b/>
            <sz val="9"/>
            <color indexed="81"/>
            <rFont val="Tahoma"/>
            <family val="2"/>
          </rPr>
          <t>Alucema, Maria:</t>
        </r>
        <r>
          <rPr>
            <sz val="9"/>
            <color indexed="81"/>
            <rFont val="Tahoma"/>
            <family val="2"/>
          </rPr>
          <t xml:space="preserve">
versión con climatizador y llanta 17"</t>
        </r>
      </text>
    </comment>
    <comment ref="C39" authorId="0" shapeId="0" xr:uid="{DCE1BF00-519E-47C0-8E8E-D4C53CEB169D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0" authorId="0" shapeId="0" xr:uid="{CCFBD67E-BF7F-4D71-A887-1F36A9FD9DD5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sin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2" authorId="0" shapeId="0" xr:uid="{978F1EDD-5C07-47DC-B97F-5AE8E7E7A61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4" authorId="0" shapeId="0" xr:uid="{27CBE72E-025C-4D4E-9A31-3F7EB4EDE0F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  <comment ref="C46" authorId="0" shapeId="0" xr:uid="{DE60D1AE-3C31-4C68-990B-3C4FB236493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Código </t>
        </r>
        <r>
          <rPr>
            <b/>
            <sz val="11"/>
            <color indexed="81"/>
            <rFont val="Tahoma"/>
            <family val="2"/>
          </rPr>
          <t>con</t>
        </r>
        <r>
          <rPr>
            <sz val="11"/>
            <color indexed="81"/>
            <rFont val="Tahoma"/>
            <family val="2"/>
          </rPr>
          <t xml:space="preserve"> control de estabilidad ESC</t>
        </r>
      </text>
    </comment>
  </commentList>
</comments>
</file>

<file path=xl/sharedStrings.xml><?xml version="1.0" encoding="utf-8"?>
<sst xmlns="http://schemas.openxmlformats.org/spreadsheetml/2006/main" count="652" uniqueCount="181">
  <si>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</si>
  <si>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</si>
  <si>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</si>
  <si>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</si>
  <si>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</si>
  <si>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</si>
  <si>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</si>
  <si>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</si>
  <si>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</si>
  <si>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</si>
  <si>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</si>
  <si>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</si>
  <si>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</si>
  <si>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</si>
  <si>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</si>
  <si>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</si>
  <si>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</si>
  <si>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</si>
  <si>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</si>
  <si>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</si>
  <si>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</si>
  <si>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</si>
  <si>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</si>
  <si>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</si>
  <si>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</si>
  <si>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</si>
  <si>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</si>
  <si>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</si>
  <si>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</si>
  <si>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</si>
  <si>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4AT</t>
  </si>
  <si>
    <t>SD</t>
  </si>
  <si>
    <t>6MT</t>
  </si>
  <si>
    <t>Ambos</t>
  </si>
  <si>
    <t>A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</si>
  <si>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</si>
  <si>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</si>
  <si>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</si>
  <si>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</si>
  <si>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</si>
  <si>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</si>
  <si>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</si>
  <si>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</si>
  <si>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</si>
  <si>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VENUE QX 1.6 AT VALUE</t>
  </si>
  <si>
    <t>VENUE QX 1.6 AT PREMIUM</t>
  </si>
  <si>
    <t>SNW5D2617 G G452</t>
  </si>
  <si>
    <t>SNW5D261F G G453</t>
  </si>
  <si>
    <t>5MT</t>
  </si>
  <si>
    <t>5  pas</t>
  </si>
  <si>
    <t>5 pas</t>
  </si>
  <si>
    <t>6AT</t>
  </si>
  <si>
    <t>8"</t>
  </si>
  <si>
    <t>Venue QX</t>
  </si>
  <si>
    <t>9"</t>
  </si>
  <si>
    <t>SNW5D2617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</si>
  <si>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</si>
  <si>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</si>
  <si>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</si>
  <si>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</si>
  <si>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</si>
  <si>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</si>
  <si>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</si>
  <si>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</si>
  <si>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</si>
  <si>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</si>
  <si>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</si>
  <si>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</si>
  <si>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</si>
  <si>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</si>
  <si>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</si>
  <si>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</si>
  <si>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</si>
  <si>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</si>
  <si>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</si>
  <si>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</si>
  <si>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</si>
  <si>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</si>
  <si>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</si>
  <si>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</si>
  <si>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</si>
  <si>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</si>
  <si>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</si>
  <si>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</si>
  <si>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</si>
  <si>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</si>
  <si>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</si>
  <si>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SVS6K4617 D D00F</t>
  </si>
  <si>
    <t>SVS6K461F D D00F</t>
  </si>
  <si>
    <t>SVS6K4617 D D00E</t>
  </si>
  <si>
    <t>SVS6K461F D D00G</t>
  </si>
  <si>
    <t>17"</t>
  </si>
  <si>
    <t>Euro 5</t>
  </si>
  <si>
    <t>Norma Emisión</t>
  </si>
  <si>
    <t>Euro 6</t>
  </si>
  <si>
    <t>GG03R</t>
  </si>
  <si>
    <t>GG03T</t>
  </si>
  <si>
    <t>GG03S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</si>
  <si>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</si>
  <si>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</si>
  <si>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</si>
  <si>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</si>
  <si>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</si>
  <si>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</si>
  <si>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</si>
  <si>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</si>
  <si>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</si>
  <si>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</si>
  <si>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</si>
  <si>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GWWDD5G1X</t>
  </si>
  <si>
    <t>TUCSON NX4 2.0 AT PLUS</t>
  </si>
  <si>
    <t>TUCSON NX4 2.0 AT VALUE</t>
  </si>
  <si>
    <t>18"</t>
  </si>
  <si>
    <t>GWWD2J61F D D02N</t>
  </si>
  <si>
    <t>GWWD2J61F D D505</t>
  </si>
  <si>
    <t>GWWD2J61F</t>
  </si>
  <si>
    <t>Elantra CN7</t>
  </si>
  <si>
    <t>ELANTRA CN7 1.6 MT PLUS</t>
  </si>
  <si>
    <t>ELANTRA CN7 2.0 MT VALUE</t>
  </si>
  <si>
    <t>ELANTRA CN7 2.0 AT VALUE</t>
  </si>
  <si>
    <t>ELANTRA CN7 2.0 AT PREMIUM</t>
  </si>
  <si>
    <t>Ambas</t>
  </si>
  <si>
    <t>TC</t>
  </si>
  <si>
    <t>0AS42J617</t>
  </si>
  <si>
    <t>GG03W</t>
  </si>
  <si>
    <t>0AS42J61F</t>
  </si>
  <si>
    <t>GG03X</t>
  </si>
  <si>
    <t>GG04H</t>
  </si>
  <si>
    <t>0AS4D2617</t>
  </si>
  <si>
    <t>GG04G</t>
  </si>
  <si>
    <t>DD688</t>
  </si>
  <si>
    <t>GG454</t>
  </si>
  <si>
    <t>DD0CE</t>
  </si>
  <si>
    <t>DD0CO</t>
  </si>
  <si>
    <t>TUCSON NX4 1.6T AT VALUE</t>
  </si>
  <si>
    <t>Creta Grand SU2i LWB</t>
  </si>
  <si>
    <t>CRETA GRAND SU2i 2.0 MT PLUS</t>
  </si>
  <si>
    <t>10"</t>
  </si>
  <si>
    <t xml:space="preserve"> 7 pas</t>
  </si>
  <si>
    <t>CRETA GRAND SU2i 2.0 AT VALUE</t>
  </si>
  <si>
    <t>7 pas</t>
  </si>
  <si>
    <t>DD03X</t>
  </si>
  <si>
    <t>DD0CG</t>
  </si>
  <si>
    <t>DD0CN</t>
  </si>
  <si>
    <t>FHWC2J617</t>
  </si>
  <si>
    <t>GG444</t>
  </si>
  <si>
    <t>FHWC2J61F</t>
  </si>
  <si>
    <t>GG445</t>
  </si>
  <si>
    <t>TUCSON NX4 2.0 MT PLUS</t>
  </si>
  <si>
    <t>GG594</t>
  </si>
  <si>
    <t>GWWD2J617</t>
  </si>
  <si>
    <t>DD685</t>
  </si>
  <si>
    <t>DD0CD</t>
  </si>
  <si>
    <t>DD639</t>
  </si>
  <si>
    <t>GG0YR</t>
  </si>
  <si>
    <t>GG0YQ</t>
  </si>
  <si>
    <t>GG0YH</t>
  </si>
  <si>
    <t>GG595</t>
  </si>
  <si>
    <t>GG372</t>
  </si>
  <si>
    <t>GG625</t>
  </si>
  <si>
    <t>DD0JU</t>
  </si>
  <si>
    <t>DD0JV</t>
  </si>
  <si>
    <t>DD746</t>
  </si>
  <si>
    <t>DD747</t>
  </si>
  <si>
    <t>CRETA SU2i</t>
  </si>
  <si>
    <t>Creta SU2i 1.5 MT PLUS</t>
  </si>
  <si>
    <t>Creta SU2i 1.5 CVT PLUS</t>
  </si>
  <si>
    <t>CVT</t>
  </si>
  <si>
    <t>Creta SU2i 1.5 CVT VALUE</t>
  </si>
  <si>
    <t>FHW5D6617</t>
  </si>
  <si>
    <t>DD0T5</t>
  </si>
  <si>
    <t>DD0OC</t>
  </si>
  <si>
    <t>DD0RV</t>
  </si>
  <si>
    <t>FHW5D661V</t>
  </si>
  <si>
    <t>DD0S4</t>
  </si>
  <si>
    <t>DD0T7</t>
  </si>
  <si>
    <t>DD01N</t>
  </si>
  <si>
    <t>DD0RW</t>
  </si>
  <si>
    <t>DD0S6</t>
  </si>
  <si>
    <t>Vigencia: desde 01 de Septiembre 2022</t>
  </si>
  <si>
    <t>PRECIOS SUGERIDOS DE VENTA FLEETSALE N° 09 - 2022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</si>
</sst>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3" applyFont="1" applyBorder="1" applyAlignment="1">
      <alignment horizontal="center" vertical="center"/>
    </xf>
    <xf numFmtId="0" fontId="34" fillId="8" borderId="7" xfId="0" applyFont="1" applyFill="1" applyBorder="1"/>
    <xf numFmtId="169" fontId="0" fillId="4" borderId="0" xfId="0" applyNumberFormat="1" applyFill="1"/>
    <xf numFmtId="169" fontId="3" fillId="0" borderId="0" xfId="3" applyNumberFormat="1" applyAlignment="1">
      <alignment vertical="center"/>
    </xf>
    <xf numFmtId="169" fontId="21" fillId="8" borderId="4" xfId="6" applyNumberFormat="1" applyFont="1" applyFill="1" applyBorder="1" applyAlignment="1">
      <alignment horizontal="center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Border="1" applyAlignment="1">
      <alignment horizontal="center" vertical="center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0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374786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Timesheet"/>
      <sheetName val="경상"/>
      <sheetName val="투자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4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180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179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58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57</v>
      </c>
      <c r="T6" s="9" t="s">
        <v>16</v>
      </c>
      <c r="U6" s="9" t="s">
        <v>93</v>
      </c>
      <c r="V6" s="9" t="s">
        <v>17</v>
      </c>
      <c r="W6" s="9" t="s">
        <v>18</v>
      </c>
      <c r="X6" s="11" t="s">
        <v>19</v>
      </c>
      <c r="Y6" s="12" t="s">
        <v>35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14"/>
      <c r="B8" s="8" t="s">
        <v>63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64</v>
      </c>
      <c r="C9" s="85" t="s">
        <v>26</v>
      </c>
      <c r="D9" s="98" t="s">
        <v>48</v>
      </c>
      <c r="E9" s="99">
        <v>1200</v>
      </c>
      <c r="F9" s="98">
        <v>82</v>
      </c>
      <c r="G9" s="98">
        <v>2</v>
      </c>
      <c r="H9" s="98" t="s">
        <v>27</v>
      </c>
      <c r="I9" s="98" t="s">
        <v>59</v>
      </c>
      <c r="J9" s="98" t="s">
        <v>28</v>
      </c>
      <c r="K9" s="98" t="s">
        <v>27</v>
      </c>
      <c r="L9" s="98" t="s">
        <v>27</v>
      </c>
      <c r="M9" s="98" t="s">
        <v>27</v>
      </c>
      <c r="N9" s="86"/>
      <c r="O9" s="87" t="s">
        <v>39</v>
      </c>
      <c r="P9" s="87" t="s">
        <v>52</v>
      </c>
      <c r="Q9" s="86" t="s">
        <v>27</v>
      </c>
      <c r="R9" s="98"/>
      <c r="S9" s="87" t="s">
        <v>29</v>
      </c>
      <c r="T9" s="98" t="s">
        <v>33</v>
      </c>
      <c r="U9" s="98" t="s">
        <v>92</v>
      </c>
      <c r="V9" s="98"/>
      <c r="W9" s="98"/>
      <c r="X9" s="98" t="s">
        <v>49</v>
      </c>
      <c r="Y9" s="88">
        <f>VLOOKUP(B9,'Bonos BV LPF 09-2022'!B:J,9,0)</f>
        <v>11339300</v>
      </c>
    </row>
    <row r="10" spans="1:25" s="24" customFormat="1" ht="15" customHeight="1">
      <c r="A10" s="108">
        <v>2</v>
      </c>
      <c r="B10" s="84" t="s">
        <v>66</v>
      </c>
      <c r="C10" s="85" t="s">
        <v>26</v>
      </c>
      <c r="D10" s="98" t="s">
        <v>48</v>
      </c>
      <c r="E10" s="99">
        <v>1200</v>
      </c>
      <c r="F10" s="98">
        <v>82</v>
      </c>
      <c r="G10" s="98">
        <v>2</v>
      </c>
      <c r="H10" s="98" t="s">
        <v>27</v>
      </c>
      <c r="I10" s="98" t="s">
        <v>60</v>
      </c>
      <c r="J10" s="98" t="s">
        <v>28</v>
      </c>
      <c r="K10" s="98" t="s">
        <v>27</v>
      </c>
      <c r="L10" s="98" t="s">
        <v>27</v>
      </c>
      <c r="M10" s="98" t="s">
        <v>27</v>
      </c>
      <c r="N10" s="86"/>
      <c r="O10" s="87" t="s">
        <v>39</v>
      </c>
      <c r="P10" s="87" t="s">
        <v>52</v>
      </c>
      <c r="Q10" s="86" t="s">
        <v>27</v>
      </c>
      <c r="R10" s="98" t="s">
        <v>70</v>
      </c>
      <c r="S10" s="87" t="s">
        <v>34</v>
      </c>
      <c r="T10" s="98" t="s">
        <v>33</v>
      </c>
      <c r="U10" s="98" t="s">
        <v>92</v>
      </c>
      <c r="V10" s="98"/>
      <c r="W10" s="98"/>
      <c r="X10" s="98" t="s">
        <v>49</v>
      </c>
      <c r="Y10" s="88">
        <f>VLOOKUP(B10,'Bonos BV LPF 09-2022'!B:J,9,0)</f>
        <v>11921300</v>
      </c>
    </row>
    <row r="11" spans="1:25" s="24" customFormat="1" ht="15" customHeight="1">
      <c r="A11" s="108">
        <v>3</v>
      </c>
      <c r="B11" s="84" t="s">
        <v>68</v>
      </c>
      <c r="C11" s="85" t="s">
        <v>26</v>
      </c>
      <c r="D11" s="98" t="s">
        <v>30</v>
      </c>
      <c r="E11" s="99">
        <v>1200</v>
      </c>
      <c r="F11" s="98">
        <v>82</v>
      </c>
      <c r="G11" s="98">
        <v>2</v>
      </c>
      <c r="H11" s="98" t="s">
        <v>27</v>
      </c>
      <c r="I11" s="98" t="s">
        <v>60</v>
      </c>
      <c r="J11" s="98" t="s">
        <v>28</v>
      </c>
      <c r="K11" s="98" t="s">
        <v>27</v>
      </c>
      <c r="L11" s="98" t="s">
        <v>27</v>
      </c>
      <c r="M11" s="98" t="s">
        <v>27</v>
      </c>
      <c r="N11" s="86"/>
      <c r="O11" s="87" t="s">
        <v>39</v>
      </c>
      <c r="P11" s="87" t="s">
        <v>52</v>
      </c>
      <c r="Q11" s="86" t="s">
        <v>27</v>
      </c>
      <c r="R11" s="98" t="s">
        <v>71</v>
      </c>
      <c r="S11" s="87" t="s">
        <v>34</v>
      </c>
      <c r="T11" s="98" t="s">
        <v>33</v>
      </c>
      <c r="U11" s="98" t="s">
        <v>92</v>
      </c>
      <c r="V11" s="98"/>
      <c r="W11" s="98"/>
      <c r="X11" s="98" t="s">
        <v>49</v>
      </c>
      <c r="Y11" s="88">
        <f>VLOOKUP(B11,'Bonos BV LPF 09-2022'!B:J,9,0)</f>
        <v>12891300</v>
      </c>
    </row>
    <row r="12" spans="1:25" s="69" customFormat="1" ht="15" customHeight="1">
      <c r="A12" s="14"/>
      <c r="B12" s="14"/>
      <c r="C12" s="15"/>
      <c r="D12" s="64"/>
      <c r="E12" s="64"/>
      <c r="F12" s="64"/>
      <c r="G12" s="17"/>
      <c r="H12" s="17"/>
      <c r="I12" s="17"/>
      <c r="J12" s="17"/>
      <c r="K12" s="17"/>
      <c r="L12" s="18"/>
      <c r="M12" s="19"/>
      <c r="N12" s="17"/>
      <c r="O12" s="17"/>
      <c r="P12" s="17"/>
      <c r="Q12" s="17"/>
      <c r="R12" s="19"/>
      <c r="S12" s="19"/>
      <c r="T12" s="19"/>
      <c r="U12" s="19"/>
      <c r="V12" s="19"/>
      <c r="W12" s="19"/>
      <c r="X12" s="19"/>
      <c r="Y12" s="20"/>
    </row>
    <row r="13" spans="1:25" s="24" customFormat="1" ht="15" customHeight="1">
      <c r="A13" s="14"/>
      <c r="B13" s="8" t="s">
        <v>76</v>
      </c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83"/>
      <c r="Y13" s="12"/>
    </row>
    <row r="14" spans="1:25" s="24" customFormat="1" ht="15" customHeight="1">
      <c r="A14" s="108">
        <v>4</v>
      </c>
      <c r="B14" s="84" t="s">
        <v>77</v>
      </c>
      <c r="C14" s="85" t="s">
        <v>31</v>
      </c>
      <c r="D14" s="98" t="s">
        <v>32</v>
      </c>
      <c r="E14" s="99">
        <v>1400</v>
      </c>
      <c r="F14" s="98">
        <v>99</v>
      </c>
      <c r="G14" s="98">
        <v>2</v>
      </c>
      <c r="H14" s="98" t="s">
        <v>27</v>
      </c>
      <c r="I14" s="98" t="s">
        <v>59</v>
      </c>
      <c r="J14" s="98" t="s">
        <v>28</v>
      </c>
      <c r="K14" s="98" t="s">
        <v>27</v>
      </c>
      <c r="L14" s="98" t="s">
        <v>27</v>
      </c>
      <c r="M14" s="86" t="s">
        <v>27</v>
      </c>
      <c r="N14" s="86"/>
      <c r="O14" s="86" t="s">
        <v>39</v>
      </c>
      <c r="P14" s="87" t="s">
        <v>54</v>
      </c>
      <c r="Q14" s="86"/>
      <c r="R14" s="98"/>
      <c r="S14" s="87" t="s">
        <v>29</v>
      </c>
      <c r="T14" s="87" t="s">
        <v>33</v>
      </c>
      <c r="U14" s="98" t="s">
        <v>94</v>
      </c>
      <c r="V14" s="87"/>
      <c r="W14" s="87"/>
      <c r="X14" s="87" t="s">
        <v>50</v>
      </c>
      <c r="Y14" s="88">
        <f>VLOOKUP(B14,'Bonos BV LPF 09-2022'!B:J,9,0)</f>
        <v>13182300</v>
      </c>
    </row>
    <row r="15" spans="1:25" s="24" customFormat="1" ht="15" customHeight="1">
      <c r="A15" s="108">
        <v>5</v>
      </c>
      <c r="B15" s="84" t="s">
        <v>79</v>
      </c>
      <c r="C15" s="85" t="s">
        <v>31</v>
      </c>
      <c r="D15" s="98" t="s">
        <v>32</v>
      </c>
      <c r="E15" s="99">
        <v>1400</v>
      </c>
      <c r="F15" s="98">
        <v>99</v>
      </c>
      <c r="G15" s="98">
        <v>2</v>
      </c>
      <c r="H15" s="98" t="s">
        <v>27</v>
      </c>
      <c r="I15" s="98" t="s">
        <v>59</v>
      </c>
      <c r="J15" s="98" t="s">
        <v>28</v>
      </c>
      <c r="K15" s="98" t="s">
        <v>27</v>
      </c>
      <c r="L15" s="98" t="s">
        <v>27</v>
      </c>
      <c r="M15" s="86" t="s">
        <v>27</v>
      </c>
      <c r="N15" s="86"/>
      <c r="O15" s="86" t="s">
        <v>39</v>
      </c>
      <c r="P15" s="87" t="s">
        <v>54</v>
      </c>
      <c r="Q15" s="86" t="s">
        <v>27</v>
      </c>
      <c r="R15" s="98" t="s">
        <v>71</v>
      </c>
      <c r="S15" s="87" t="s">
        <v>34</v>
      </c>
      <c r="T15" s="87" t="s">
        <v>33</v>
      </c>
      <c r="U15" s="98" t="s">
        <v>94</v>
      </c>
      <c r="V15" s="87"/>
      <c r="W15" s="87"/>
      <c r="X15" s="87" t="s">
        <v>50</v>
      </c>
      <c r="Y15" s="88">
        <f>VLOOKUP(B15,'Bonos BV LPF 09-2022'!B:J,9,0)</f>
        <v>13764300</v>
      </c>
    </row>
    <row r="16" spans="1:25" s="24" customFormat="1" ht="15" customHeight="1">
      <c r="A16" s="108">
        <v>6</v>
      </c>
      <c r="B16" s="84" t="s">
        <v>81</v>
      </c>
      <c r="C16" s="85" t="s">
        <v>31</v>
      </c>
      <c r="D16" s="86" t="s">
        <v>51</v>
      </c>
      <c r="E16" s="101">
        <v>1600</v>
      </c>
      <c r="F16" s="86">
        <v>121</v>
      </c>
      <c r="G16" s="86">
        <v>6</v>
      </c>
      <c r="H16" s="86" t="s">
        <v>27</v>
      </c>
      <c r="I16" s="86" t="s">
        <v>60</v>
      </c>
      <c r="J16" s="86" t="s">
        <v>28</v>
      </c>
      <c r="K16" s="86" t="s">
        <v>27</v>
      </c>
      <c r="L16" s="86" t="s">
        <v>27</v>
      </c>
      <c r="M16" s="86" t="s">
        <v>27</v>
      </c>
      <c r="N16" s="86" t="s">
        <v>27</v>
      </c>
      <c r="O16" s="86" t="s">
        <v>39</v>
      </c>
      <c r="P16" s="87" t="s">
        <v>54</v>
      </c>
      <c r="Q16" s="86" t="s">
        <v>27</v>
      </c>
      <c r="R16" s="86" t="s">
        <v>61</v>
      </c>
      <c r="S16" s="87" t="s">
        <v>34</v>
      </c>
      <c r="T16" s="87" t="s">
        <v>33</v>
      </c>
      <c r="U16" s="98" t="s">
        <v>94</v>
      </c>
      <c r="V16" s="86"/>
      <c r="W16" s="86"/>
      <c r="X16" s="87" t="s">
        <v>50</v>
      </c>
      <c r="Y16" s="88">
        <f>VLOOKUP(B16,'Bonos BV LPF 09-2022'!B:J,9,0)</f>
        <v>15995300</v>
      </c>
    </row>
    <row r="17" spans="1:25" s="24" customFormat="1" ht="15" customHeight="1">
      <c r="A17" s="102"/>
      <c r="B17" s="109"/>
      <c r="C17" s="110"/>
      <c r="D17" s="102"/>
      <c r="E17" s="111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12"/>
    </row>
    <row r="18" spans="1:25" s="24" customFormat="1" ht="15" customHeight="1">
      <c r="A18" s="107"/>
      <c r="B18" s="8" t="s">
        <v>116</v>
      </c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83"/>
      <c r="Y18" s="12"/>
    </row>
    <row r="19" spans="1:25" s="24" customFormat="1" ht="15" customHeight="1">
      <c r="A19" s="108">
        <v>7</v>
      </c>
      <c r="B19" s="84" t="s">
        <v>117</v>
      </c>
      <c r="C19" s="85" t="s">
        <v>31</v>
      </c>
      <c r="D19" s="98" t="s">
        <v>32</v>
      </c>
      <c r="E19" s="99">
        <v>1600</v>
      </c>
      <c r="F19" s="98">
        <v>126</v>
      </c>
      <c r="G19" s="98">
        <v>6</v>
      </c>
      <c r="H19" s="98" t="s">
        <v>27</v>
      </c>
      <c r="I19" s="98" t="s">
        <v>59</v>
      </c>
      <c r="J19" s="98" t="s">
        <v>28</v>
      </c>
      <c r="K19" s="98" t="s">
        <v>27</v>
      </c>
      <c r="L19" s="98" t="s">
        <v>27</v>
      </c>
      <c r="M19" s="86" t="s">
        <v>27</v>
      </c>
      <c r="N19" s="86"/>
      <c r="O19" s="86" t="s">
        <v>39</v>
      </c>
      <c r="P19" s="87" t="s">
        <v>52</v>
      </c>
      <c r="Q19" s="86"/>
      <c r="R19" s="98" t="s">
        <v>61</v>
      </c>
      <c r="S19" s="87" t="s">
        <v>34</v>
      </c>
      <c r="T19" s="87" t="s">
        <v>121</v>
      </c>
      <c r="U19" s="98" t="s">
        <v>94</v>
      </c>
      <c r="V19" s="87"/>
      <c r="W19" s="87"/>
      <c r="X19" s="87" t="s">
        <v>50</v>
      </c>
      <c r="Y19" s="113">
        <f>VLOOKUP(B19,'Bonos BV LPF 09-2022'!B:J,9,0)</f>
        <v>18226300</v>
      </c>
    </row>
    <row r="20" spans="1:25" s="24" customFormat="1" ht="15" customHeight="1">
      <c r="A20" s="108">
        <v>8</v>
      </c>
      <c r="B20" s="84" t="s">
        <v>118</v>
      </c>
      <c r="C20" s="85" t="s">
        <v>31</v>
      </c>
      <c r="D20" s="98" t="s">
        <v>32</v>
      </c>
      <c r="E20" s="99">
        <v>2000</v>
      </c>
      <c r="F20" s="98">
        <v>157</v>
      </c>
      <c r="G20" s="98">
        <v>6</v>
      </c>
      <c r="H20" s="98" t="s">
        <v>27</v>
      </c>
      <c r="I20" s="98" t="s">
        <v>60</v>
      </c>
      <c r="J20" s="98" t="s">
        <v>34</v>
      </c>
      <c r="K20" s="98" t="s">
        <v>27</v>
      </c>
      <c r="L20" s="98" t="s">
        <v>27</v>
      </c>
      <c r="M20" s="86" t="s">
        <v>27</v>
      </c>
      <c r="N20" s="86" t="s">
        <v>27</v>
      </c>
      <c r="O20" s="86" t="s">
        <v>39</v>
      </c>
      <c r="P20" s="87" t="s">
        <v>52</v>
      </c>
      <c r="Q20" s="86"/>
      <c r="R20" s="98" t="s">
        <v>61</v>
      </c>
      <c r="S20" s="87" t="s">
        <v>34</v>
      </c>
      <c r="T20" s="87" t="s">
        <v>121</v>
      </c>
      <c r="U20" s="98" t="s">
        <v>94</v>
      </c>
      <c r="V20" s="87"/>
      <c r="W20" s="87"/>
      <c r="X20" s="87" t="s">
        <v>50</v>
      </c>
      <c r="Y20" s="113">
        <f>VLOOKUP(B20,'Bonos BV LPF 09-2022'!B:J,9,0)</f>
        <v>19487300</v>
      </c>
    </row>
    <row r="21" spans="1:25" s="24" customFormat="1" ht="15" customHeight="1">
      <c r="A21" s="108">
        <v>9</v>
      </c>
      <c r="B21" s="84" t="s">
        <v>119</v>
      </c>
      <c r="C21" s="85" t="s">
        <v>31</v>
      </c>
      <c r="D21" s="86" t="s">
        <v>51</v>
      </c>
      <c r="E21" s="101">
        <v>2000</v>
      </c>
      <c r="F21" s="86">
        <v>157</v>
      </c>
      <c r="G21" s="86">
        <v>6</v>
      </c>
      <c r="H21" s="86" t="s">
        <v>27</v>
      </c>
      <c r="I21" s="86" t="s">
        <v>60</v>
      </c>
      <c r="J21" s="86" t="s">
        <v>34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39</v>
      </c>
      <c r="P21" s="87" t="s">
        <v>52</v>
      </c>
      <c r="Q21" s="86"/>
      <c r="R21" s="86" t="s">
        <v>91</v>
      </c>
      <c r="S21" s="87" t="s">
        <v>34</v>
      </c>
      <c r="T21" s="87" t="s">
        <v>121</v>
      </c>
      <c r="U21" s="98" t="s">
        <v>94</v>
      </c>
      <c r="V21" s="86"/>
      <c r="W21" s="86"/>
      <c r="X21" s="87" t="s">
        <v>50</v>
      </c>
      <c r="Y21" s="113">
        <f>VLOOKUP(B21,'Bonos BV LPF 09-2022'!B:J,9,0)</f>
        <v>20651300</v>
      </c>
    </row>
    <row r="22" spans="1:25" s="24" customFormat="1" ht="15" customHeight="1">
      <c r="A22" s="108">
        <v>10</v>
      </c>
      <c r="B22" s="84" t="s">
        <v>120</v>
      </c>
      <c r="C22" s="85" t="s">
        <v>31</v>
      </c>
      <c r="D22" s="86" t="s">
        <v>51</v>
      </c>
      <c r="E22" s="101">
        <v>2000</v>
      </c>
      <c r="F22" s="86">
        <v>157</v>
      </c>
      <c r="G22" s="86">
        <v>6</v>
      </c>
      <c r="H22" s="86" t="s">
        <v>27</v>
      </c>
      <c r="I22" s="86" t="s">
        <v>60</v>
      </c>
      <c r="J22" s="86" t="s">
        <v>34</v>
      </c>
      <c r="K22" s="86" t="s">
        <v>27</v>
      </c>
      <c r="L22" s="86" t="s">
        <v>27</v>
      </c>
      <c r="M22" s="86" t="s">
        <v>27</v>
      </c>
      <c r="N22" s="86" t="s">
        <v>27</v>
      </c>
      <c r="O22" s="86" t="s">
        <v>39</v>
      </c>
      <c r="P22" s="87" t="s">
        <v>52</v>
      </c>
      <c r="Q22" s="86"/>
      <c r="R22" s="86" t="s">
        <v>91</v>
      </c>
      <c r="S22" s="87" t="s">
        <v>34</v>
      </c>
      <c r="T22" s="87" t="s">
        <v>121</v>
      </c>
      <c r="U22" s="98" t="s">
        <v>94</v>
      </c>
      <c r="V22" s="86"/>
      <c r="W22" s="86" t="s">
        <v>122</v>
      </c>
      <c r="X22" s="87" t="s">
        <v>50</v>
      </c>
      <c r="Y22" s="113">
        <f>VLOOKUP(B22,'Bonos BV LPF 09-2022'!B:J,9,0)</f>
        <v>24531300</v>
      </c>
    </row>
    <row r="23" spans="1:25" s="69" customFormat="1" ht="15" customHeight="1">
      <c r="A23" s="14"/>
      <c r="B23" s="14"/>
      <c r="C23" s="15"/>
      <c r="D23" s="64"/>
      <c r="E23" s="64"/>
      <c r="F23" s="64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9"/>
      <c r="S23" s="19"/>
      <c r="T23" s="19"/>
      <c r="U23" s="19"/>
      <c r="V23" s="19"/>
      <c r="W23" s="19"/>
      <c r="X23" s="19"/>
      <c r="Y23" s="20"/>
    </row>
    <row r="24" spans="1:25" s="13" customFormat="1" ht="15.75">
      <c r="A24" s="7"/>
      <c r="B24" s="8" t="s">
        <v>53</v>
      </c>
      <c r="C24" s="22"/>
      <c r="D24" s="22"/>
      <c r="E24" s="23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83"/>
      <c r="Y24" s="12"/>
    </row>
    <row r="25" spans="1:25" s="24" customFormat="1" ht="15" customHeight="1">
      <c r="A25" s="108">
        <v>11</v>
      </c>
      <c r="B25" s="84" t="s">
        <v>43</v>
      </c>
      <c r="C25" s="85" t="s">
        <v>20</v>
      </c>
      <c r="D25" s="86" t="s">
        <v>32</v>
      </c>
      <c r="E25" s="101">
        <v>1600</v>
      </c>
      <c r="F25" s="86">
        <v>123</v>
      </c>
      <c r="G25" s="86">
        <v>6</v>
      </c>
      <c r="H25" s="86" t="s">
        <v>27</v>
      </c>
      <c r="I25" s="86" t="s">
        <v>60</v>
      </c>
      <c r="J25" s="86" t="s">
        <v>28</v>
      </c>
      <c r="K25" s="86" t="s">
        <v>27</v>
      </c>
      <c r="L25" s="86" t="s">
        <v>27</v>
      </c>
      <c r="M25" s="86" t="s">
        <v>27</v>
      </c>
      <c r="N25" s="86" t="s">
        <v>27</v>
      </c>
      <c r="O25" s="86" t="s">
        <v>39</v>
      </c>
      <c r="P25" s="86" t="s">
        <v>52</v>
      </c>
      <c r="Q25" s="86"/>
      <c r="R25" s="86" t="s">
        <v>71</v>
      </c>
      <c r="S25" s="86" t="s">
        <v>34</v>
      </c>
      <c r="T25" s="86" t="s">
        <v>33</v>
      </c>
      <c r="U25" s="98" t="s">
        <v>92</v>
      </c>
      <c r="V25" s="86" t="s">
        <v>27</v>
      </c>
      <c r="W25" s="86"/>
      <c r="X25" s="86" t="s">
        <v>49</v>
      </c>
      <c r="Y25" s="88">
        <f>VLOOKUP(B25,'Bonos BV LPF 09-2022'!B:J,9,0)</f>
        <v>16771300</v>
      </c>
    </row>
    <row r="26" spans="1:25" s="24" customFormat="1" ht="15" customHeight="1">
      <c r="A26" s="108">
        <v>12</v>
      </c>
      <c r="B26" s="84" t="s">
        <v>44</v>
      </c>
      <c r="C26" s="85" t="s">
        <v>20</v>
      </c>
      <c r="D26" s="86" t="s">
        <v>51</v>
      </c>
      <c r="E26" s="101">
        <v>1600</v>
      </c>
      <c r="F26" s="86">
        <v>123</v>
      </c>
      <c r="G26" s="86">
        <v>6</v>
      </c>
      <c r="H26" s="86" t="s">
        <v>27</v>
      </c>
      <c r="I26" s="86" t="s">
        <v>60</v>
      </c>
      <c r="J26" s="86" t="s">
        <v>28</v>
      </c>
      <c r="K26" s="86" t="s">
        <v>27</v>
      </c>
      <c r="L26" s="86" t="s">
        <v>27</v>
      </c>
      <c r="M26" s="86" t="s">
        <v>27</v>
      </c>
      <c r="N26" s="86" t="s">
        <v>27</v>
      </c>
      <c r="O26" s="86" t="s">
        <v>39</v>
      </c>
      <c r="P26" s="86" t="s">
        <v>52</v>
      </c>
      <c r="Q26" s="86"/>
      <c r="R26" s="86" t="s">
        <v>91</v>
      </c>
      <c r="S26" s="86" t="s">
        <v>34</v>
      </c>
      <c r="T26" s="86" t="s">
        <v>33</v>
      </c>
      <c r="U26" s="98" t="s">
        <v>92</v>
      </c>
      <c r="V26" s="86" t="s">
        <v>27</v>
      </c>
      <c r="W26" s="86"/>
      <c r="X26" s="86" t="s">
        <v>49</v>
      </c>
      <c r="Y26" s="88">
        <f>VLOOKUP(B26,'Bonos BV LPF 09-2022'!B:J,9,0)</f>
        <v>17838300</v>
      </c>
    </row>
    <row r="27" spans="1:25" s="24" customFormat="1" ht="15" customHeight="1">
      <c r="A27" s="108">
        <v>13</v>
      </c>
      <c r="B27" s="84" t="s">
        <v>45</v>
      </c>
      <c r="C27" s="85" t="s">
        <v>20</v>
      </c>
      <c r="D27" s="86" t="s">
        <v>51</v>
      </c>
      <c r="E27" s="101">
        <v>1600</v>
      </c>
      <c r="F27" s="86">
        <v>123</v>
      </c>
      <c r="G27" s="86">
        <v>6</v>
      </c>
      <c r="H27" s="86" t="s">
        <v>27</v>
      </c>
      <c r="I27" s="86" t="s">
        <v>60</v>
      </c>
      <c r="J27" s="86" t="s">
        <v>34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39</v>
      </c>
      <c r="P27" s="86" t="s">
        <v>52</v>
      </c>
      <c r="Q27" s="86"/>
      <c r="R27" s="86" t="s">
        <v>91</v>
      </c>
      <c r="S27" s="86" t="s">
        <v>34</v>
      </c>
      <c r="T27" s="86" t="s">
        <v>33</v>
      </c>
      <c r="U27" s="98" t="s">
        <v>92</v>
      </c>
      <c r="V27" s="86" t="s">
        <v>27</v>
      </c>
      <c r="W27" s="86"/>
      <c r="X27" s="86" t="s">
        <v>49</v>
      </c>
      <c r="Y27" s="88">
        <f>VLOOKUP(B27,'Bonos BV LPF 09-2022'!B:J,9,0)</f>
        <v>18420300</v>
      </c>
    </row>
    <row r="28" spans="1:25" s="24" customFormat="1" ht="15" customHeight="1">
      <c r="A28" s="115"/>
      <c r="B28" s="109"/>
      <c r="C28" s="110"/>
      <c r="D28" s="102"/>
      <c r="E28" s="111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15"/>
      <c r="V28" s="102"/>
      <c r="W28" s="102"/>
      <c r="X28" s="102"/>
      <c r="Y28" s="112"/>
    </row>
    <row r="29" spans="1:25" s="13" customFormat="1" ht="15.75">
      <c r="A29" s="7"/>
      <c r="B29" s="8" t="s">
        <v>164</v>
      </c>
      <c r="C29" s="22"/>
      <c r="D29" s="22"/>
      <c r="E29" s="2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83"/>
      <c r="Y29" s="12"/>
    </row>
    <row r="30" spans="1:25" s="24" customFormat="1" ht="15" customHeight="1">
      <c r="A30" s="108">
        <v>14</v>
      </c>
      <c r="B30" s="84" t="s">
        <v>165</v>
      </c>
      <c r="C30" s="85" t="s">
        <v>20</v>
      </c>
      <c r="D30" s="86" t="s">
        <v>32</v>
      </c>
      <c r="E30" s="101">
        <v>1500</v>
      </c>
      <c r="F30" s="86">
        <v>113</v>
      </c>
      <c r="G30" s="86">
        <v>6</v>
      </c>
      <c r="H30" s="86" t="s">
        <v>27</v>
      </c>
      <c r="I30" s="86" t="s">
        <v>59</v>
      </c>
      <c r="J30" s="86" t="s">
        <v>28</v>
      </c>
      <c r="K30" s="86" t="s">
        <v>27</v>
      </c>
      <c r="L30" s="86" t="s">
        <v>27</v>
      </c>
      <c r="M30" s="86" t="s">
        <v>27</v>
      </c>
      <c r="N30" s="86"/>
      <c r="O30" s="86" t="s">
        <v>39</v>
      </c>
      <c r="P30" s="86" t="s">
        <v>137</v>
      </c>
      <c r="Q30" s="86"/>
      <c r="R30" s="86" t="s">
        <v>61</v>
      </c>
      <c r="S30" s="86" t="s">
        <v>29</v>
      </c>
      <c r="T30" s="86" t="s">
        <v>33</v>
      </c>
      <c r="U30" s="98" t="s">
        <v>94</v>
      </c>
      <c r="V30" s="86" t="s">
        <v>27</v>
      </c>
      <c r="W30" s="86"/>
      <c r="X30" s="86" t="s">
        <v>49</v>
      </c>
      <c r="Y30" s="88">
        <f>VLOOKUP(B30,'Bonos BV LPF 09-2022'!B:J,9,0)</f>
        <v>17450300</v>
      </c>
    </row>
    <row r="31" spans="1:25" s="24" customFormat="1" ht="15" customHeight="1">
      <c r="A31" s="108">
        <v>15</v>
      </c>
      <c r="B31" s="84" t="s">
        <v>166</v>
      </c>
      <c r="C31" s="85" t="s">
        <v>20</v>
      </c>
      <c r="D31" s="86" t="s">
        <v>167</v>
      </c>
      <c r="E31" s="101">
        <v>1500</v>
      </c>
      <c r="F31" s="86">
        <v>113</v>
      </c>
      <c r="G31" s="86">
        <v>6</v>
      </c>
      <c r="H31" s="86" t="s">
        <v>27</v>
      </c>
      <c r="I31" s="86" t="s">
        <v>59</v>
      </c>
      <c r="J31" s="86" t="s">
        <v>28</v>
      </c>
      <c r="K31" s="86" t="s">
        <v>27</v>
      </c>
      <c r="L31" s="86" t="s">
        <v>27</v>
      </c>
      <c r="M31" s="86" t="s">
        <v>27</v>
      </c>
      <c r="N31" s="86"/>
      <c r="O31" s="86" t="s">
        <v>39</v>
      </c>
      <c r="P31" s="86" t="s">
        <v>137</v>
      </c>
      <c r="Q31" s="86"/>
      <c r="R31" s="86" t="s">
        <v>61</v>
      </c>
      <c r="S31" s="86" t="s">
        <v>29</v>
      </c>
      <c r="T31" s="86" t="s">
        <v>33</v>
      </c>
      <c r="U31" s="98" t="s">
        <v>94</v>
      </c>
      <c r="V31" s="86" t="s">
        <v>27</v>
      </c>
      <c r="W31" s="86"/>
      <c r="X31" s="86" t="s">
        <v>49</v>
      </c>
      <c r="Y31" s="88">
        <f>VLOOKUP(B31,'Bonos BV LPF 09-2022'!B:J,9,0)</f>
        <v>18129300</v>
      </c>
    </row>
    <row r="32" spans="1:25" s="24" customFormat="1" ht="15" customHeight="1">
      <c r="A32" s="108">
        <v>16</v>
      </c>
      <c r="B32" s="84" t="s">
        <v>168</v>
      </c>
      <c r="C32" s="85" t="s">
        <v>20</v>
      </c>
      <c r="D32" s="86" t="s">
        <v>167</v>
      </c>
      <c r="E32" s="101">
        <v>1500</v>
      </c>
      <c r="F32" s="86">
        <v>113</v>
      </c>
      <c r="G32" s="86">
        <v>6</v>
      </c>
      <c r="H32" s="86" t="s">
        <v>27</v>
      </c>
      <c r="I32" s="86" t="s">
        <v>60</v>
      </c>
      <c r="J32" s="86" t="s">
        <v>28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39</v>
      </c>
      <c r="P32" s="86" t="s">
        <v>137</v>
      </c>
      <c r="Q32" s="86" t="s">
        <v>27</v>
      </c>
      <c r="R32" s="86" t="s">
        <v>91</v>
      </c>
      <c r="S32" s="86" t="s">
        <v>34</v>
      </c>
      <c r="T32" s="86" t="s">
        <v>33</v>
      </c>
      <c r="U32" s="98" t="s">
        <v>94</v>
      </c>
      <c r="V32" s="86" t="s">
        <v>27</v>
      </c>
      <c r="W32" s="86"/>
      <c r="X32" s="86" t="s">
        <v>49</v>
      </c>
      <c r="Y32" s="88">
        <f>VLOOKUP(B32,'Bonos BV LPF 09-2022'!B:J,9,0)</f>
        <v>19681300</v>
      </c>
    </row>
    <row r="33" spans="1:25" s="24" customFormat="1" ht="15" customHeight="1">
      <c r="A33" s="115"/>
      <c r="B33" s="109"/>
      <c r="C33" s="110"/>
      <c r="D33" s="102"/>
      <c r="E33" s="111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15"/>
      <c r="V33" s="102"/>
      <c r="W33" s="102"/>
      <c r="X33" s="102"/>
      <c r="Y33" s="112"/>
    </row>
    <row r="34" spans="1:25" s="13" customFormat="1" ht="15.75">
      <c r="A34" s="7"/>
      <c r="B34" s="8" t="s">
        <v>135</v>
      </c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83"/>
      <c r="Y34" s="12"/>
    </row>
    <row r="35" spans="1:25" s="24" customFormat="1" ht="15" customHeight="1">
      <c r="A35" s="108">
        <v>17</v>
      </c>
      <c r="B35" s="84" t="s">
        <v>136</v>
      </c>
      <c r="C35" s="85" t="s">
        <v>20</v>
      </c>
      <c r="D35" s="86" t="s">
        <v>32</v>
      </c>
      <c r="E35" s="101">
        <v>2000</v>
      </c>
      <c r="F35" s="86">
        <v>157</v>
      </c>
      <c r="G35" s="86">
        <v>6</v>
      </c>
      <c r="H35" s="86" t="s">
        <v>27</v>
      </c>
      <c r="I35" s="86" t="s">
        <v>59</v>
      </c>
      <c r="J35" s="86" t="s">
        <v>28</v>
      </c>
      <c r="K35" s="86" t="s">
        <v>27</v>
      </c>
      <c r="L35" s="86" t="s">
        <v>27</v>
      </c>
      <c r="M35" s="86" t="s">
        <v>27</v>
      </c>
      <c r="N35" s="86"/>
      <c r="O35" s="86" t="s">
        <v>39</v>
      </c>
      <c r="P35" s="86" t="s">
        <v>137</v>
      </c>
      <c r="Q35" s="86" t="s">
        <v>27</v>
      </c>
      <c r="R35" s="86" t="s">
        <v>91</v>
      </c>
      <c r="S35" s="86" t="s">
        <v>29</v>
      </c>
      <c r="T35" s="86" t="s">
        <v>33</v>
      </c>
      <c r="U35" s="98" t="s">
        <v>94</v>
      </c>
      <c r="V35" s="86" t="s">
        <v>27</v>
      </c>
      <c r="W35" s="86"/>
      <c r="X35" s="86" t="s">
        <v>138</v>
      </c>
      <c r="Y35" s="88">
        <f>VLOOKUP(B35,'Bonos BV LPF 09-2022'!B:J,9,0)</f>
        <v>19196300</v>
      </c>
    </row>
    <row r="36" spans="1:25" s="24" customFormat="1" ht="15" customHeight="1">
      <c r="A36" s="108">
        <v>18</v>
      </c>
      <c r="B36" s="84" t="s">
        <v>139</v>
      </c>
      <c r="C36" s="85" t="s">
        <v>20</v>
      </c>
      <c r="D36" s="86" t="s">
        <v>51</v>
      </c>
      <c r="E36" s="101">
        <v>2000</v>
      </c>
      <c r="F36" s="86">
        <v>157</v>
      </c>
      <c r="G36" s="86">
        <v>6</v>
      </c>
      <c r="H36" s="86" t="s">
        <v>27</v>
      </c>
      <c r="I36" s="86" t="s">
        <v>60</v>
      </c>
      <c r="J36" s="86" t="s">
        <v>34</v>
      </c>
      <c r="K36" s="86" t="s">
        <v>27</v>
      </c>
      <c r="L36" s="86" t="s">
        <v>27</v>
      </c>
      <c r="M36" s="86" t="s">
        <v>27</v>
      </c>
      <c r="N36" s="86" t="s">
        <v>27</v>
      </c>
      <c r="O36" s="86" t="s">
        <v>39</v>
      </c>
      <c r="P36" s="86" t="s">
        <v>137</v>
      </c>
      <c r="Q36" s="86" t="s">
        <v>27</v>
      </c>
      <c r="R36" s="86" t="s">
        <v>112</v>
      </c>
      <c r="S36" s="86" t="s">
        <v>34</v>
      </c>
      <c r="T36" s="86" t="s">
        <v>33</v>
      </c>
      <c r="U36" s="98" t="s">
        <v>94</v>
      </c>
      <c r="V36" s="86" t="s">
        <v>27</v>
      </c>
      <c r="W36" s="86"/>
      <c r="X36" s="86" t="s">
        <v>140</v>
      </c>
      <c r="Y36" s="88">
        <f>VLOOKUP(B36,'Bonos BV LPF 09-2022'!B:J,9,0)</f>
        <v>21621300</v>
      </c>
    </row>
    <row r="37" spans="1:25" s="24" customFormat="1" ht="15" customHeight="1">
      <c r="A37" s="115"/>
      <c r="B37" s="109"/>
      <c r="C37" s="110"/>
      <c r="D37" s="102"/>
      <c r="E37" s="111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15"/>
      <c r="V37" s="102"/>
      <c r="W37" s="102"/>
      <c r="X37" s="102"/>
      <c r="Y37" s="112"/>
    </row>
    <row r="38" spans="1:25" s="13" customFormat="1" ht="15.75">
      <c r="A38" s="7"/>
      <c r="B38" s="8" t="s">
        <v>98</v>
      </c>
      <c r="C38" s="22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83"/>
      <c r="Y38" s="12"/>
    </row>
    <row r="39" spans="1:25" s="24" customFormat="1" ht="15" customHeight="1">
      <c r="A39" s="108">
        <v>19</v>
      </c>
      <c r="B39" s="84" t="s">
        <v>148</v>
      </c>
      <c r="C39" s="85" t="s">
        <v>20</v>
      </c>
      <c r="D39" s="86" t="s">
        <v>32</v>
      </c>
      <c r="E39" s="101">
        <v>2000</v>
      </c>
      <c r="F39" s="86">
        <v>154</v>
      </c>
      <c r="G39" s="86">
        <v>6</v>
      </c>
      <c r="H39" s="86" t="s">
        <v>27</v>
      </c>
      <c r="I39" s="86" t="s">
        <v>59</v>
      </c>
      <c r="J39" s="86" t="s">
        <v>28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39</v>
      </c>
      <c r="P39" s="86" t="s">
        <v>52</v>
      </c>
      <c r="Q39" s="86"/>
      <c r="R39" s="86" t="s">
        <v>91</v>
      </c>
      <c r="S39" s="86" t="s">
        <v>34</v>
      </c>
      <c r="T39" s="86" t="s">
        <v>33</v>
      </c>
      <c r="U39" s="98" t="s">
        <v>94</v>
      </c>
      <c r="V39" s="86" t="s">
        <v>27</v>
      </c>
      <c r="W39" s="86"/>
      <c r="X39" s="86" t="s">
        <v>50</v>
      </c>
      <c r="Y39" s="88">
        <f>VLOOKUP(B39,'Bonos BV LPF 09-2022'!B:J,9,0)</f>
        <v>21912300</v>
      </c>
    </row>
    <row r="40" spans="1:25" s="24" customFormat="1" ht="15" customHeight="1">
      <c r="A40" s="108">
        <v>20</v>
      </c>
      <c r="B40" s="84" t="s">
        <v>110</v>
      </c>
      <c r="C40" s="85" t="s">
        <v>20</v>
      </c>
      <c r="D40" s="86" t="s">
        <v>51</v>
      </c>
      <c r="E40" s="101">
        <v>2000</v>
      </c>
      <c r="F40" s="86">
        <v>154</v>
      </c>
      <c r="G40" s="86">
        <v>6</v>
      </c>
      <c r="H40" s="86" t="s">
        <v>27</v>
      </c>
      <c r="I40" s="86" t="s">
        <v>59</v>
      </c>
      <c r="J40" s="86" t="s">
        <v>28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39</v>
      </c>
      <c r="P40" s="86" t="s">
        <v>52</v>
      </c>
      <c r="Q40" s="86"/>
      <c r="R40" s="86" t="s">
        <v>91</v>
      </c>
      <c r="S40" s="86" t="s">
        <v>34</v>
      </c>
      <c r="T40" s="86" t="s">
        <v>33</v>
      </c>
      <c r="U40" s="98" t="s">
        <v>94</v>
      </c>
      <c r="V40" s="86" t="s">
        <v>27</v>
      </c>
      <c r="W40" s="86"/>
      <c r="X40" s="86" t="s">
        <v>50</v>
      </c>
      <c r="Y40" s="88">
        <f>VLOOKUP(B40,'Bonos BV LPF 09-2022'!B:J,9,0)</f>
        <v>22882300</v>
      </c>
    </row>
    <row r="41" spans="1:25" s="24" customFormat="1" ht="15" customHeight="1">
      <c r="A41" s="108">
        <v>21</v>
      </c>
      <c r="B41" s="84" t="s">
        <v>99</v>
      </c>
      <c r="C41" s="85" t="s">
        <v>20</v>
      </c>
      <c r="D41" s="86" t="s">
        <v>100</v>
      </c>
      <c r="E41" s="101">
        <v>1600</v>
      </c>
      <c r="F41" s="86">
        <v>178</v>
      </c>
      <c r="G41" s="86">
        <v>6</v>
      </c>
      <c r="H41" s="86" t="s">
        <v>27</v>
      </c>
      <c r="I41" s="86" t="s">
        <v>59</v>
      </c>
      <c r="J41" s="86" t="s">
        <v>28</v>
      </c>
      <c r="K41" s="86" t="s">
        <v>27</v>
      </c>
      <c r="L41" s="86" t="s">
        <v>27</v>
      </c>
      <c r="M41" s="86" t="s">
        <v>27</v>
      </c>
      <c r="N41" s="86" t="s">
        <v>27</v>
      </c>
      <c r="O41" s="86" t="s">
        <v>39</v>
      </c>
      <c r="P41" s="86" t="s">
        <v>52</v>
      </c>
      <c r="Q41" s="86"/>
      <c r="R41" s="86" t="s">
        <v>91</v>
      </c>
      <c r="S41" s="86" t="s">
        <v>34</v>
      </c>
      <c r="T41" s="86" t="s">
        <v>33</v>
      </c>
      <c r="U41" s="98" t="s">
        <v>94</v>
      </c>
      <c r="V41" s="86" t="s">
        <v>27</v>
      </c>
      <c r="W41" s="86"/>
      <c r="X41" s="86" t="s">
        <v>50</v>
      </c>
      <c r="Y41" s="88">
        <f>VLOOKUP(B41,'Bonos BV LPF 09-2022'!B:J,9,0)</f>
        <v>24143300</v>
      </c>
    </row>
    <row r="42" spans="1:25" s="24" customFormat="1" ht="15" customHeight="1">
      <c r="A42" s="108">
        <v>22</v>
      </c>
      <c r="B42" s="84" t="s">
        <v>111</v>
      </c>
      <c r="C42" s="85" t="s">
        <v>20</v>
      </c>
      <c r="D42" s="86" t="s">
        <v>51</v>
      </c>
      <c r="E42" s="101">
        <v>2000</v>
      </c>
      <c r="F42" s="86">
        <v>154</v>
      </c>
      <c r="G42" s="86">
        <v>6</v>
      </c>
      <c r="H42" s="86" t="s">
        <v>27</v>
      </c>
      <c r="I42" s="86" t="s">
        <v>60</v>
      </c>
      <c r="J42" s="86" t="s">
        <v>34</v>
      </c>
      <c r="K42" s="86" t="s">
        <v>27</v>
      </c>
      <c r="L42" s="86" t="s">
        <v>27</v>
      </c>
      <c r="M42" s="86" t="s">
        <v>27</v>
      </c>
      <c r="N42" s="86" t="s">
        <v>27</v>
      </c>
      <c r="O42" s="86" t="s">
        <v>39</v>
      </c>
      <c r="P42" s="86" t="s">
        <v>103</v>
      </c>
      <c r="Q42" s="86"/>
      <c r="R42" s="86" t="s">
        <v>112</v>
      </c>
      <c r="S42" s="86" t="s">
        <v>34</v>
      </c>
      <c r="T42" s="86" t="s">
        <v>33</v>
      </c>
      <c r="U42" s="98" t="s">
        <v>94</v>
      </c>
      <c r="V42" s="86" t="s">
        <v>27</v>
      </c>
      <c r="W42" s="86"/>
      <c r="X42" s="86" t="s">
        <v>50</v>
      </c>
      <c r="Y42" s="88">
        <f>VLOOKUP(B42,'Bonos BV LPF 09-2022'!B:J,9,0)</f>
        <v>25210300</v>
      </c>
    </row>
    <row r="43" spans="1:25" s="24" customFormat="1" ht="15" customHeight="1">
      <c r="A43" s="108">
        <v>23</v>
      </c>
      <c r="B43" s="84" t="s">
        <v>134</v>
      </c>
      <c r="C43" s="85" t="s">
        <v>20</v>
      </c>
      <c r="D43" s="86" t="s">
        <v>100</v>
      </c>
      <c r="E43" s="101">
        <v>1600</v>
      </c>
      <c r="F43" s="86">
        <v>178</v>
      </c>
      <c r="G43" s="86">
        <v>6</v>
      </c>
      <c r="H43" s="86" t="s">
        <v>27</v>
      </c>
      <c r="I43" s="86" t="s">
        <v>60</v>
      </c>
      <c r="J43" s="86" t="s">
        <v>34</v>
      </c>
      <c r="K43" s="86" t="s">
        <v>27</v>
      </c>
      <c r="L43" s="86" t="s">
        <v>27</v>
      </c>
      <c r="M43" s="86" t="s">
        <v>27</v>
      </c>
      <c r="N43" s="86" t="s">
        <v>27</v>
      </c>
      <c r="O43" s="86" t="s">
        <v>39</v>
      </c>
      <c r="P43" s="86" t="s">
        <v>103</v>
      </c>
      <c r="Q43" s="86"/>
      <c r="R43" s="86" t="s">
        <v>112</v>
      </c>
      <c r="S43" s="86" t="s">
        <v>34</v>
      </c>
      <c r="T43" s="86" t="s">
        <v>33</v>
      </c>
      <c r="U43" s="98" t="s">
        <v>94</v>
      </c>
      <c r="V43" s="86" t="s">
        <v>27</v>
      </c>
      <c r="W43" s="86"/>
      <c r="X43" s="86" t="s">
        <v>50</v>
      </c>
      <c r="Y43" s="88">
        <f>VLOOKUP(B43,'Bonos BV LPF 09-2022'!B:J,9,0)</f>
        <v>27247300</v>
      </c>
    </row>
    <row r="44" spans="1:25" s="24" customFormat="1" ht="15" customHeight="1">
      <c r="A44" s="108">
        <v>24</v>
      </c>
      <c r="B44" s="84" t="s">
        <v>101</v>
      </c>
      <c r="C44" s="85" t="s">
        <v>20</v>
      </c>
      <c r="D44" s="86" t="s">
        <v>100</v>
      </c>
      <c r="E44" s="101">
        <v>1600</v>
      </c>
      <c r="F44" s="86">
        <v>178</v>
      </c>
      <c r="G44" s="86">
        <v>6</v>
      </c>
      <c r="H44" s="86" t="s">
        <v>27</v>
      </c>
      <c r="I44" s="86" t="s">
        <v>60</v>
      </c>
      <c r="J44" s="86" t="s">
        <v>34</v>
      </c>
      <c r="K44" s="86" t="s">
        <v>27</v>
      </c>
      <c r="L44" s="86" t="s">
        <v>27</v>
      </c>
      <c r="M44" s="86" t="s">
        <v>27</v>
      </c>
      <c r="N44" s="86" t="s">
        <v>102</v>
      </c>
      <c r="O44" s="86" t="s">
        <v>39</v>
      </c>
      <c r="P44" s="86" t="s">
        <v>103</v>
      </c>
      <c r="Q44" s="86"/>
      <c r="R44" s="86" t="s">
        <v>104</v>
      </c>
      <c r="S44" s="86" t="s">
        <v>34</v>
      </c>
      <c r="T44" s="86" t="s">
        <v>33</v>
      </c>
      <c r="U44" s="98" t="s">
        <v>94</v>
      </c>
      <c r="V44" s="86" t="s">
        <v>27</v>
      </c>
      <c r="W44" s="86" t="s">
        <v>105</v>
      </c>
      <c r="X44" s="86" t="s">
        <v>50</v>
      </c>
      <c r="Y44" s="88">
        <f>VLOOKUP(B44,'Bonos BV LPF 09-2022'!B:J,9,0)</f>
        <v>32097300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M43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3" width="13.28515625" style="21" bestFit="1" customWidth="1"/>
    <col min="14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3" s="2" customFormat="1" ht="47.25" customHeight="1">
      <c r="A1" s="29"/>
      <c r="C1" s="59"/>
      <c r="D1" s="121" t="s">
        <v>180</v>
      </c>
      <c r="E1" s="121"/>
      <c r="F1" s="121"/>
      <c r="G1" s="121"/>
      <c r="H1" s="121"/>
      <c r="I1" s="121"/>
    </row>
    <row r="2" spans="1:13" s="5" customFormat="1" ht="21">
      <c r="A2" s="30"/>
      <c r="B2" s="31"/>
      <c r="C2" s="89"/>
      <c r="D2" s="122" t="s">
        <v>179</v>
      </c>
      <c r="E2" s="122"/>
      <c r="F2" s="122"/>
      <c r="G2" s="122"/>
      <c r="H2" s="122"/>
      <c r="I2" s="34"/>
      <c r="J2" s="33"/>
    </row>
    <row r="3" spans="1:13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3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20" t="s">
        <v>37</v>
      </c>
      <c r="K4" s="120" t="s">
        <v>36</v>
      </c>
      <c r="L4" s="120" t="s">
        <v>38</v>
      </c>
    </row>
    <row r="5" spans="1:13" s="5" customFormat="1" ht="36" customHeight="1">
      <c r="A5" s="30"/>
      <c r="B5" s="60" t="s">
        <v>21</v>
      </c>
      <c r="C5" s="92"/>
      <c r="D5" s="61" t="s">
        <v>40</v>
      </c>
      <c r="E5" s="62"/>
      <c r="F5" s="63" t="s">
        <v>22</v>
      </c>
      <c r="G5" s="38"/>
      <c r="H5" s="72" t="s">
        <v>41</v>
      </c>
      <c r="J5" s="120"/>
      <c r="K5" s="120"/>
      <c r="L5" s="120"/>
    </row>
    <row r="6" spans="1:13" s="69" customFormat="1" ht="8.2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3" s="69" customFormat="1" ht="15" customHeight="1">
      <c r="A7" s="14"/>
      <c r="B7" s="66" t="s">
        <v>63</v>
      </c>
      <c r="C7" s="103"/>
      <c r="D7" s="67"/>
      <c r="E7" s="75"/>
      <c r="F7" s="68"/>
      <c r="G7" s="70"/>
      <c r="H7" s="80"/>
      <c r="I7" s="56"/>
      <c r="J7" s="80"/>
      <c r="K7" s="80"/>
      <c r="L7" s="80"/>
    </row>
    <row r="8" spans="1:13" s="69" customFormat="1" ht="15" customHeight="1">
      <c r="A8" s="86">
        <v>1</v>
      </c>
      <c r="B8" s="73" t="s">
        <v>64</v>
      </c>
      <c r="C8" s="103" t="s">
        <v>65</v>
      </c>
      <c r="D8" s="76">
        <v>11690000</v>
      </c>
      <c r="E8" s="75"/>
      <c r="F8" s="76">
        <v>0</v>
      </c>
      <c r="G8" s="70"/>
      <c r="H8" s="78">
        <f t="shared" ref="H8:H9" si="0">D8-F8</f>
        <v>11690000</v>
      </c>
      <c r="I8" s="56"/>
      <c r="J8" s="78">
        <f t="shared" ref="J8:J10" si="1">H8*(1-L8)</f>
        <v>11339300</v>
      </c>
      <c r="K8" s="81">
        <v>0.04</v>
      </c>
      <c r="L8" s="81">
        <v>0.03</v>
      </c>
    </row>
    <row r="9" spans="1:13" s="69" customFormat="1" ht="15" customHeight="1">
      <c r="A9" s="86">
        <v>2</v>
      </c>
      <c r="B9" s="73" t="s">
        <v>66</v>
      </c>
      <c r="C9" s="103" t="s">
        <v>67</v>
      </c>
      <c r="D9" s="76">
        <v>12290000</v>
      </c>
      <c r="E9" s="75"/>
      <c r="F9" s="76">
        <v>0</v>
      </c>
      <c r="G9" s="70"/>
      <c r="H9" s="78">
        <f t="shared" si="0"/>
        <v>12290000</v>
      </c>
      <c r="I9" s="56"/>
      <c r="J9" s="78">
        <f t="shared" si="1"/>
        <v>11921300</v>
      </c>
      <c r="K9" s="81">
        <v>0.04</v>
      </c>
      <c r="L9" s="81">
        <v>0.03</v>
      </c>
    </row>
    <row r="10" spans="1:13" s="69" customFormat="1" ht="15" customHeight="1">
      <c r="A10" s="86">
        <v>3</v>
      </c>
      <c r="B10" s="73" t="s">
        <v>68</v>
      </c>
      <c r="C10" s="103" t="s">
        <v>69</v>
      </c>
      <c r="D10" s="76">
        <v>13290000</v>
      </c>
      <c r="E10" s="75"/>
      <c r="F10" s="76">
        <v>0</v>
      </c>
      <c r="G10" s="70"/>
      <c r="H10" s="78">
        <f>D10-F10</f>
        <v>13290000</v>
      </c>
      <c r="I10" s="56"/>
      <c r="J10" s="78">
        <f t="shared" si="1"/>
        <v>12891300</v>
      </c>
      <c r="K10" s="81">
        <v>0.04</v>
      </c>
      <c r="L10" s="81">
        <v>0.03</v>
      </c>
    </row>
    <row r="11" spans="1:13" s="69" customFormat="1" ht="15" customHeight="1">
      <c r="A11" s="14"/>
      <c r="B11" s="74"/>
      <c r="C11" s="94"/>
      <c r="D11" s="79"/>
      <c r="E11" s="75"/>
      <c r="F11" s="79"/>
      <c r="G11" s="70"/>
      <c r="H11" s="79"/>
      <c r="I11" s="56"/>
      <c r="J11" s="79"/>
      <c r="K11" s="79"/>
      <c r="L11" s="79"/>
    </row>
    <row r="12" spans="1:13" s="69" customFormat="1" ht="15" customHeight="1">
      <c r="A12" s="14"/>
      <c r="B12" s="66" t="s">
        <v>76</v>
      </c>
      <c r="C12" s="93"/>
      <c r="D12" s="67"/>
      <c r="E12" s="75"/>
      <c r="F12" s="68"/>
      <c r="G12" s="70"/>
      <c r="H12" s="80"/>
      <c r="I12" s="56"/>
      <c r="J12" s="80"/>
      <c r="K12" s="80"/>
      <c r="L12" s="80"/>
    </row>
    <row r="13" spans="1:13" s="69" customFormat="1" ht="15" customHeight="1">
      <c r="A13" s="86">
        <v>4</v>
      </c>
      <c r="B13" s="73" t="s">
        <v>77</v>
      </c>
      <c r="C13" s="94" t="s">
        <v>78</v>
      </c>
      <c r="D13" s="76">
        <v>13590000</v>
      </c>
      <c r="E13" s="75"/>
      <c r="F13" s="76">
        <v>0</v>
      </c>
      <c r="G13" s="70"/>
      <c r="H13" s="78">
        <f t="shared" ref="H13:H15" si="2">D13-F13</f>
        <v>13590000</v>
      </c>
      <c r="I13" s="56"/>
      <c r="J13" s="78">
        <f t="shared" ref="J13:J15" si="3">H13*(1-L13)</f>
        <v>13182300</v>
      </c>
      <c r="K13" s="81">
        <v>0.04</v>
      </c>
      <c r="L13" s="81">
        <v>0.03</v>
      </c>
      <c r="M13" s="118"/>
    </row>
    <row r="14" spans="1:13" s="69" customFormat="1" ht="15" customHeight="1">
      <c r="A14" s="86">
        <v>5</v>
      </c>
      <c r="B14" s="73" t="s">
        <v>79</v>
      </c>
      <c r="C14" s="94" t="s">
        <v>80</v>
      </c>
      <c r="D14" s="76">
        <v>14190000</v>
      </c>
      <c r="E14" s="75"/>
      <c r="F14" s="76">
        <v>0</v>
      </c>
      <c r="G14" s="70"/>
      <c r="H14" s="78">
        <f t="shared" si="2"/>
        <v>14190000</v>
      </c>
      <c r="I14" s="56"/>
      <c r="J14" s="78">
        <f t="shared" si="3"/>
        <v>13764300</v>
      </c>
      <c r="K14" s="81">
        <v>0.04</v>
      </c>
      <c r="L14" s="81">
        <v>0.03</v>
      </c>
    </row>
    <row r="15" spans="1:13" s="69" customFormat="1" ht="15" customHeight="1">
      <c r="A15" s="86">
        <v>6</v>
      </c>
      <c r="B15" s="73" t="s">
        <v>81</v>
      </c>
      <c r="C15" s="94" t="s">
        <v>82</v>
      </c>
      <c r="D15" s="76">
        <v>16490000</v>
      </c>
      <c r="E15" s="75"/>
      <c r="F15" s="76">
        <v>0</v>
      </c>
      <c r="G15" s="70"/>
      <c r="H15" s="78">
        <f t="shared" si="2"/>
        <v>16490000</v>
      </c>
      <c r="I15" s="56"/>
      <c r="J15" s="78">
        <f t="shared" si="3"/>
        <v>15995300</v>
      </c>
      <c r="K15" s="81">
        <v>0.04</v>
      </c>
      <c r="L15" s="81">
        <v>0.03</v>
      </c>
    </row>
    <row r="16" spans="1:13" s="69" customFormat="1" ht="15" customHeight="1">
      <c r="A16" s="102"/>
      <c r="B16" s="104"/>
      <c r="C16" s="94"/>
      <c r="D16" s="105"/>
      <c r="E16" s="75"/>
      <c r="F16" s="105"/>
      <c r="G16" s="70"/>
      <c r="H16" s="105"/>
      <c r="I16" s="56"/>
      <c r="J16" s="105"/>
      <c r="K16" s="106"/>
      <c r="L16" s="106"/>
    </row>
    <row r="17" spans="1:12" s="69" customFormat="1" ht="15" customHeight="1">
      <c r="A17" s="107"/>
      <c r="B17" s="66" t="s">
        <v>116</v>
      </c>
      <c r="C17" s="103"/>
      <c r="D17" s="67"/>
      <c r="E17" s="75"/>
      <c r="F17" s="68"/>
      <c r="G17" s="70"/>
      <c r="H17" s="80"/>
      <c r="I17" s="56"/>
      <c r="J17" s="80"/>
      <c r="K17" s="80"/>
      <c r="L17" s="80"/>
    </row>
    <row r="18" spans="1:12" s="69" customFormat="1" ht="15" customHeight="1">
      <c r="A18" s="108">
        <v>7</v>
      </c>
      <c r="B18" s="73" t="s">
        <v>117</v>
      </c>
      <c r="C18" s="103" t="s">
        <v>87</v>
      </c>
      <c r="D18" s="76">
        <v>18790000</v>
      </c>
      <c r="E18" s="75"/>
      <c r="F18" s="76">
        <v>0</v>
      </c>
      <c r="G18" s="70"/>
      <c r="H18" s="78">
        <f t="shared" ref="H18:H21" si="4">D18-F18</f>
        <v>18790000</v>
      </c>
      <c r="I18" s="56"/>
      <c r="J18" s="78">
        <f t="shared" ref="J18:J21" si="5">H18*(1-L18)</f>
        <v>18226300</v>
      </c>
      <c r="K18" s="81">
        <v>0.04</v>
      </c>
      <c r="L18" s="81">
        <v>0.03</v>
      </c>
    </row>
    <row r="19" spans="1:12" s="69" customFormat="1" ht="15" customHeight="1">
      <c r="A19" s="108">
        <v>8</v>
      </c>
      <c r="B19" s="73" t="s">
        <v>118</v>
      </c>
      <c r="C19" s="103" t="s">
        <v>88</v>
      </c>
      <c r="D19" s="76">
        <v>20090000</v>
      </c>
      <c r="E19" s="75"/>
      <c r="F19" s="76">
        <v>0</v>
      </c>
      <c r="G19" s="70"/>
      <c r="H19" s="78">
        <f t="shared" si="4"/>
        <v>20090000</v>
      </c>
      <c r="I19" s="56"/>
      <c r="J19" s="78">
        <f t="shared" si="5"/>
        <v>19487300</v>
      </c>
      <c r="K19" s="81">
        <v>0.04</v>
      </c>
      <c r="L19" s="81">
        <v>0.03</v>
      </c>
    </row>
    <row r="20" spans="1:12" s="69" customFormat="1" ht="15" customHeight="1">
      <c r="A20" s="108">
        <v>9</v>
      </c>
      <c r="B20" s="73" t="s">
        <v>119</v>
      </c>
      <c r="C20" s="103" t="s">
        <v>89</v>
      </c>
      <c r="D20" s="76">
        <v>21290000</v>
      </c>
      <c r="E20" s="75"/>
      <c r="F20" s="76">
        <v>0</v>
      </c>
      <c r="G20" s="70"/>
      <c r="H20" s="78">
        <f t="shared" si="4"/>
        <v>21290000</v>
      </c>
      <c r="I20" s="56"/>
      <c r="J20" s="78">
        <f t="shared" si="5"/>
        <v>20651300</v>
      </c>
      <c r="K20" s="81">
        <v>0.04</v>
      </c>
      <c r="L20" s="81">
        <v>0.03</v>
      </c>
    </row>
    <row r="21" spans="1:12" s="69" customFormat="1" ht="15" customHeight="1">
      <c r="A21" s="108">
        <v>10</v>
      </c>
      <c r="B21" s="73" t="s">
        <v>120</v>
      </c>
      <c r="C21" s="103" t="s">
        <v>90</v>
      </c>
      <c r="D21" s="76">
        <v>25290000</v>
      </c>
      <c r="E21" s="75"/>
      <c r="F21" s="76">
        <v>0</v>
      </c>
      <c r="G21" s="70"/>
      <c r="H21" s="78">
        <f t="shared" si="4"/>
        <v>25290000</v>
      </c>
      <c r="I21" s="56"/>
      <c r="J21" s="78">
        <f t="shared" si="5"/>
        <v>24531300</v>
      </c>
      <c r="K21" s="81">
        <v>0.04</v>
      </c>
      <c r="L21" s="81">
        <v>0.03</v>
      </c>
    </row>
    <row r="22" spans="1:12" s="69" customFormat="1" ht="15" customHeight="1">
      <c r="A22" s="14"/>
      <c r="B22" s="74"/>
      <c r="C22" s="94"/>
      <c r="D22" s="79"/>
      <c r="E22" s="75"/>
      <c r="F22" s="79"/>
      <c r="G22" s="70"/>
      <c r="H22" s="79"/>
      <c r="I22" s="56"/>
      <c r="J22" s="79"/>
      <c r="K22" s="79"/>
      <c r="L22" s="79"/>
    </row>
    <row r="23" spans="1:12" s="69" customFormat="1" ht="15" customHeight="1">
      <c r="A23" s="7"/>
      <c r="B23" s="66" t="s">
        <v>42</v>
      </c>
      <c r="C23" s="93"/>
      <c r="D23" s="67"/>
      <c r="E23" s="75"/>
      <c r="F23" s="68"/>
      <c r="G23" s="70"/>
      <c r="H23" s="80"/>
      <c r="I23" s="56"/>
      <c r="J23" s="80"/>
      <c r="K23" s="80"/>
      <c r="L23" s="80"/>
    </row>
    <row r="24" spans="1:12" s="69" customFormat="1" ht="15" customHeight="1">
      <c r="A24" s="86">
        <v>11</v>
      </c>
      <c r="B24" s="73" t="s">
        <v>43</v>
      </c>
      <c r="C24" s="94" t="s">
        <v>46</v>
      </c>
      <c r="D24" s="76">
        <v>17290000</v>
      </c>
      <c r="E24" s="75"/>
      <c r="F24" s="76">
        <v>0</v>
      </c>
      <c r="G24" s="70"/>
      <c r="H24" s="78">
        <f t="shared" ref="H24:H26" si="6">D24-F24</f>
        <v>17290000</v>
      </c>
      <c r="I24" s="56"/>
      <c r="J24" s="78">
        <f t="shared" ref="J24:J26" si="7">H24*(1-L24)</f>
        <v>16771300</v>
      </c>
      <c r="K24" s="81">
        <v>0.04</v>
      </c>
      <c r="L24" s="81">
        <v>0.03</v>
      </c>
    </row>
    <row r="25" spans="1:12" s="69" customFormat="1" ht="15" customHeight="1">
      <c r="A25" s="86">
        <v>12</v>
      </c>
      <c r="B25" s="73" t="s">
        <v>44</v>
      </c>
      <c r="C25" s="94" t="s">
        <v>47</v>
      </c>
      <c r="D25" s="76">
        <v>18390000</v>
      </c>
      <c r="E25" s="75"/>
      <c r="F25" s="76">
        <v>0</v>
      </c>
      <c r="G25" s="70"/>
      <c r="H25" s="78">
        <f t="shared" si="6"/>
        <v>18390000</v>
      </c>
      <c r="I25" s="56"/>
      <c r="J25" s="78">
        <f t="shared" si="7"/>
        <v>17838300</v>
      </c>
      <c r="K25" s="81">
        <v>0.04</v>
      </c>
      <c r="L25" s="81">
        <v>0.03</v>
      </c>
    </row>
    <row r="26" spans="1:12" s="69" customFormat="1" ht="15" customHeight="1">
      <c r="A26" s="86">
        <v>13</v>
      </c>
      <c r="B26" s="73" t="s">
        <v>45</v>
      </c>
      <c r="C26" s="94" t="s">
        <v>62</v>
      </c>
      <c r="D26" s="76">
        <v>18990000</v>
      </c>
      <c r="E26" s="75"/>
      <c r="F26" s="76">
        <v>0</v>
      </c>
      <c r="G26" s="70"/>
      <c r="H26" s="78">
        <f t="shared" si="6"/>
        <v>18990000</v>
      </c>
      <c r="I26" s="56"/>
      <c r="J26" s="78">
        <f t="shared" si="7"/>
        <v>18420300</v>
      </c>
      <c r="K26" s="81">
        <v>0.04</v>
      </c>
      <c r="L26" s="81">
        <v>0.03</v>
      </c>
    </row>
    <row r="27" spans="1:12" s="69" customFormat="1" ht="15" customHeight="1">
      <c r="A27" s="102"/>
      <c r="B27" s="104"/>
      <c r="C27" s="94"/>
      <c r="D27" s="105"/>
      <c r="E27" s="75"/>
      <c r="F27" s="105"/>
      <c r="G27" s="70"/>
      <c r="H27" s="105"/>
      <c r="I27" s="56"/>
      <c r="J27" s="105"/>
      <c r="K27" s="106"/>
      <c r="L27" s="106"/>
    </row>
    <row r="28" spans="1:12" s="69" customFormat="1" ht="15" customHeight="1">
      <c r="A28" s="7"/>
      <c r="B28" s="66" t="s">
        <v>164</v>
      </c>
      <c r="C28" s="93"/>
      <c r="D28" s="67"/>
      <c r="E28" s="75"/>
      <c r="F28" s="68"/>
      <c r="G28" s="70"/>
      <c r="H28" s="80"/>
      <c r="I28" s="56"/>
      <c r="J28" s="80"/>
      <c r="K28" s="80"/>
      <c r="L28" s="80"/>
    </row>
    <row r="29" spans="1:12" s="69" customFormat="1" ht="15" customHeight="1">
      <c r="A29" s="86">
        <v>14</v>
      </c>
      <c r="B29" s="73" t="s">
        <v>165</v>
      </c>
      <c r="C29" s="94" t="s">
        <v>46</v>
      </c>
      <c r="D29" s="76">
        <v>17990000</v>
      </c>
      <c r="E29" s="75"/>
      <c r="F29" s="76">
        <v>0</v>
      </c>
      <c r="G29" s="70"/>
      <c r="H29" s="78">
        <f t="shared" ref="H29:H31" si="8">D29-F29</f>
        <v>17990000</v>
      </c>
      <c r="I29" s="56"/>
      <c r="J29" s="78">
        <f t="shared" ref="J29:J31" si="9">H29*(1-L29)</f>
        <v>17450300</v>
      </c>
      <c r="K29" s="81">
        <v>0.04</v>
      </c>
      <c r="L29" s="81">
        <v>0.03</v>
      </c>
    </row>
    <row r="30" spans="1:12" s="69" customFormat="1" ht="15" customHeight="1">
      <c r="A30" s="86">
        <v>15</v>
      </c>
      <c r="B30" s="73" t="s">
        <v>166</v>
      </c>
      <c r="C30" s="94" t="s">
        <v>47</v>
      </c>
      <c r="D30" s="76">
        <v>18690000</v>
      </c>
      <c r="E30" s="75"/>
      <c r="F30" s="76">
        <v>0</v>
      </c>
      <c r="G30" s="70"/>
      <c r="H30" s="78">
        <f t="shared" si="8"/>
        <v>18690000</v>
      </c>
      <c r="I30" s="56"/>
      <c r="J30" s="78">
        <f t="shared" si="9"/>
        <v>18129300</v>
      </c>
      <c r="K30" s="81">
        <v>0.04</v>
      </c>
      <c r="L30" s="81">
        <v>0.03</v>
      </c>
    </row>
    <row r="31" spans="1:12" s="69" customFormat="1" ht="15" customHeight="1">
      <c r="A31" s="86">
        <v>16</v>
      </c>
      <c r="B31" s="73" t="s">
        <v>168</v>
      </c>
      <c r="C31" s="94" t="s">
        <v>62</v>
      </c>
      <c r="D31" s="76">
        <v>20290000</v>
      </c>
      <c r="E31" s="75"/>
      <c r="F31" s="76">
        <v>0</v>
      </c>
      <c r="G31" s="70"/>
      <c r="H31" s="78">
        <f t="shared" si="8"/>
        <v>20290000</v>
      </c>
      <c r="I31" s="56"/>
      <c r="J31" s="78">
        <f t="shared" si="9"/>
        <v>19681300</v>
      </c>
      <c r="K31" s="81">
        <v>0.04</v>
      </c>
      <c r="L31" s="81">
        <v>0.03</v>
      </c>
    </row>
    <row r="32" spans="1:12" s="69" customFormat="1" ht="15" customHeight="1">
      <c r="A32" s="102"/>
      <c r="B32" s="104"/>
      <c r="C32" s="94"/>
      <c r="D32" s="105"/>
      <c r="E32" s="75"/>
      <c r="F32" s="105"/>
      <c r="G32" s="70"/>
      <c r="H32" s="105"/>
      <c r="I32" s="56"/>
      <c r="J32" s="105"/>
      <c r="K32" s="106"/>
      <c r="L32" s="106"/>
    </row>
    <row r="33" spans="1:12" s="69" customFormat="1" ht="15" customHeight="1">
      <c r="A33" s="7"/>
      <c r="B33" s="66" t="s">
        <v>135</v>
      </c>
      <c r="C33" s="93"/>
      <c r="D33" s="67"/>
      <c r="E33" s="75"/>
      <c r="F33" s="68"/>
      <c r="G33" s="70"/>
      <c r="H33" s="80"/>
      <c r="I33" s="56"/>
      <c r="J33" s="80"/>
      <c r="K33" s="80"/>
      <c r="L33" s="80"/>
    </row>
    <row r="34" spans="1:12" s="69" customFormat="1" ht="15" customHeight="1">
      <c r="A34" s="86">
        <v>17</v>
      </c>
      <c r="B34" s="73" t="s">
        <v>136</v>
      </c>
      <c r="C34" s="94" t="s">
        <v>46</v>
      </c>
      <c r="D34" s="76">
        <v>19790000</v>
      </c>
      <c r="E34" s="75"/>
      <c r="F34" s="76">
        <v>0</v>
      </c>
      <c r="G34" s="70"/>
      <c r="H34" s="78">
        <f t="shared" ref="H34:H35" si="10">D34-F34</f>
        <v>19790000</v>
      </c>
      <c r="I34" s="56"/>
      <c r="J34" s="78">
        <f t="shared" ref="J34:J35" si="11">H34*(1-L34)</f>
        <v>19196300</v>
      </c>
      <c r="K34" s="81">
        <v>0.04</v>
      </c>
      <c r="L34" s="81">
        <v>0.03</v>
      </c>
    </row>
    <row r="35" spans="1:12" s="69" customFormat="1" ht="15" customHeight="1">
      <c r="A35" s="86">
        <v>18</v>
      </c>
      <c r="B35" s="73" t="s">
        <v>139</v>
      </c>
      <c r="C35" s="94" t="s">
        <v>47</v>
      </c>
      <c r="D35" s="76">
        <v>22290000</v>
      </c>
      <c r="E35" s="75"/>
      <c r="F35" s="76">
        <v>0</v>
      </c>
      <c r="G35" s="70"/>
      <c r="H35" s="78">
        <f t="shared" si="10"/>
        <v>22290000</v>
      </c>
      <c r="I35" s="56"/>
      <c r="J35" s="78">
        <f t="shared" si="11"/>
        <v>21621300</v>
      </c>
      <c r="K35" s="81">
        <v>0.04</v>
      </c>
      <c r="L35" s="81">
        <v>0.03</v>
      </c>
    </row>
    <row r="36" spans="1:12" s="69" customFormat="1" ht="15" customHeight="1">
      <c r="A36" s="102"/>
      <c r="B36" s="104"/>
      <c r="C36" s="94"/>
      <c r="D36" s="105"/>
      <c r="E36" s="75"/>
      <c r="F36" s="105"/>
      <c r="G36" s="70"/>
      <c r="H36" s="105"/>
      <c r="I36" s="56"/>
      <c r="J36" s="105"/>
      <c r="K36" s="106"/>
      <c r="L36" s="106"/>
    </row>
    <row r="37" spans="1:12" s="69" customFormat="1" ht="15" customHeight="1">
      <c r="A37" s="102"/>
      <c r="B37" s="66" t="s">
        <v>98</v>
      </c>
      <c r="C37" s="93"/>
      <c r="D37" s="67"/>
      <c r="E37" s="75"/>
      <c r="F37" s="68"/>
      <c r="G37" s="70"/>
      <c r="H37" s="80"/>
      <c r="I37" s="56"/>
      <c r="J37" s="80"/>
      <c r="K37" s="80"/>
      <c r="L37" s="80"/>
    </row>
    <row r="38" spans="1:12" s="69" customFormat="1" ht="15" customHeight="1">
      <c r="A38" s="86">
        <v>19</v>
      </c>
      <c r="B38" s="73" t="s">
        <v>148</v>
      </c>
      <c r="C38" s="103" t="s">
        <v>113</v>
      </c>
      <c r="D38" s="76">
        <v>22590000</v>
      </c>
      <c r="E38" s="75"/>
      <c r="F38" s="76">
        <v>0</v>
      </c>
      <c r="G38" s="70"/>
      <c r="H38" s="78">
        <f t="shared" ref="H38" si="12">D38-F38</f>
        <v>22590000</v>
      </c>
      <c r="I38" s="56"/>
      <c r="J38" s="78">
        <f t="shared" ref="J38" si="13">H38*(1-L38)</f>
        <v>21912300</v>
      </c>
      <c r="K38" s="81">
        <v>0.04</v>
      </c>
      <c r="L38" s="81">
        <v>0.03</v>
      </c>
    </row>
    <row r="39" spans="1:12" s="69" customFormat="1" ht="15" customHeight="1">
      <c r="A39" s="86">
        <v>20</v>
      </c>
      <c r="B39" s="73" t="s">
        <v>110</v>
      </c>
      <c r="C39" s="103" t="s">
        <v>113</v>
      </c>
      <c r="D39" s="76">
        <v>23590000</v>
      </c>
      <c r="E39" s="75"/>
      <c r="F39" s="76">
        <v>0</v>
      </c>
      <c r="G39" s="70"/>
      <c r="H39" s="78">
        <f t="shared" ref="H39" si="14">D39-F39</f>
        <v>23590000</v>
      </c>
      <c r="I39" s="56"/>
      <c r="J39" s="78">
        <f t="shared" ref="J39" si="15">H39*(1-L39)</f>
        <v>22882300</v>
      </c>
      <c r="K39" s="81">
        <v>0.04</v>
      </c>
      <c r="L39" s="81">
        <v>0.03</v>
      </c>
    </row>
    <row r="40" spans="1:12" s="69" customFormat="1" ht="15" customHeight="1">
      <c r="A40" s="86">
        <v>21</v>
      </c>
      <c r="B40" s="73" t="s">
        <v>99</v>
      </c>
      <c r="C40" s="94" t="s">
        <v>106</v>
      </c>
      <c r="D40" s="76">
        <v>24890000</v>
      </c>
      <c r="E40" s="75"/>
      <c r="F40" s="76">
        <v>0</v>
      </c>
      <c r="G40" s="70"/>
      <c r="H40" s="78">
        <f t="shared" ref="H40:H43" si="16">D40-F40</f>
        <v>24890000</v>
      </c>
      <c r="I40" s="56"/>
      <c r="J40" s="78">
        <f t="shared" ref="J40:J43" si="17">H40*(1-L40)</f>
        <v>24143300</v>
      </c>
      <c r="K40" s="81">
        <v>0.04</v>
      </c>
      <c r="L40" s="81">
        <v>0.03</v>
      </c>
    </row>
    <row r="41" spans="1:12" s="69" customFormat="1" ht="15" customHeight="1">
      <c r="A41" s="86">
        <v>22</v>
      </c>
      <c r="B41" s="73" t="s">
        <v>111</v>
      </c>
      <c r="C41" s="103" t="s">
        <v>114</v>
      </c>
      <c r="D41" s="76">
        <v>25990000</v>
      </c>
      <c r="E41" s="75"/>
      <c r="F41" s="76">
        <v>0</v>
      </c>
      <c r="G41" s="70"/>
      <c r="H41" s="78">
        <f t="shared" ref="H41" si="18">D41-F41</f>
        <v>25990000</v>
      </c>
      <c r="I41" s="56"/>
      <c r="J41" s="78">
        <f t="shared" ref="J41" si="19">H41*(1-L41)</f>
        <v>25210300</v>
      </c>
      <c r="K41" s="81">
        <v>0.04</v>
      </c>
      <c r="L41" s="81">
        <v>0.03</v>
      </c>
    </row>
    <row r="42" spans="1:12" s="69" customFormat="1" ht="15" customHeight="1">
      <c r="A42" s="86">
        <v>23</v>
      </c>
      <c r="B42" s="73" t="s">
        <v>134</v>
      </c>
      <c r="C42" s="103"/>
      <c r="D42" s="76">
        <v>28090000</v>
      </c>
      <c r="E42" s="75"/>
      <c r="F42" s="76">
        <v>0</v>
      </c>
      <c r="G42" s="70"/>
      <c r="H42" s="78">
        <f t="shared" ref="H42" si="20">D42-F42</f>
        <v>28090000</v>
      </c>
      <c r="I42" s="56"/>
      <c r="J42" s="78">
        <f t="shared" ref="J42" si="21">H42*(1-L42)</f>
        <v>27247300</v>
      </c>
      <c r="K42" s="81">
        <v>0.04</v>
      </c>
      <c r="L42" s="81">
        <v>0.03</v>
      </c>
    </row>
    <row r="43" spans="1:12" s="69" customFormat="1" ht="12.75">
      <c r="A43" s="86">
        <v>24</v>
      </c>
      <c r="B43" s="73" t="s">
        <v>101</v>
      </c>
      <c r="C43" s="103" t="s">
        <v>107</v>
      </c>
      <c r="D43" s="76">
        <v>33090000</v>
      </c>
      <c r="E43" s="75"/>
      <c r="F43" s="76">
        <v>0</v>
      </c>
      <c r="G43" s="70"/>
      <c r="H43" s="78">
        <f t="shared" si="16"/>
        <v>33090000</v>
      </c>
      <c r="I43" s="26"/>
      <c r="J43" s="78">
        <f t="shared" si="17"/>
        <v>32097300</v>
      </c>
      <c r="K43" s="81">
        <v>0.04</v>
      </c>
      <c r="L43" s="81">
        <v>0.03</v>
      </c>
    </row>
  </sheetData>
  <mergeCells count="5">
    <mergeCell ref="K4:K5"/>
    <mergeCell ref="L4:L5"/>
    <mergeCell ref="J4:J5"/>
    <mergeCell ref="D1:I1"/>
    <mergeCell ref="D2:H2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9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9" width="13.28515625" style="45" bestFit="1" customWidth="1"/>
    <col min="10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09-2022'!I1</f>
        <v>PRECIOS SUGERIDOS DE VENTA FLEETSALE N° 09 - 2022</v>
      </c>
      <c r="F3" s="53"/>
    </row>
    <row r="4" spans="1:8" ht="21">
      <c r="A4" s="42"/>
      <c r="B4" s="42"/>
      <c r="C4" s="42"/>
      <c r="D4" s="50"/>
      <c r="E4" s="123" t="str">
        <f>'Bonos BV LPF 09-2022'!D2</f>
        <v>Vigencia: desde 01 de Septiembre 2022</v>
      </c>
      <c r="F4" s="123"/>
    </row>
    <row r="5" spans="1:8" ht="21">
      <c r="A5" s="42"/>
      <c r="B5" s="42"/>
      <c r="C5" s="42"/>
      <c r="D5" s="50"/>
      <c r="F5" s="52"/>
    </row>
    <row r="6" spans="1:8" ht="25.5">
      <c r="A6" s="43" t="s">
        <v>23</v>
      </c>
      <c r="B6" s="97" t="s">
        <v>24</v>
      </c>
      <c r="C6" s="97" t="s">
        <v>25</v>
      </c>
      <c r="D6" s="57"/>
      <c r="E6" s="48" t="s">
        <v>21</v>
      </c>
      <c r="F6" s="37"/>
      <c r="G6" s="46" t="s">
        <v>35</v>
      </c>
      <c r="H6" s="54" t="s">
        <v>36</v>
      </c>
    </row>
    <row r="7" spans="1:8">
      <c r="B7" s="71" t="s">
        <v>123</v>
      </c>
      <c r="C7" s="71" t="s">
        <v>124</v>
      </c>
      <c r="D7" s="57" t="str">
        <f t="shared" ref="D7:D49" si="0">B7&amp;" "&amp;LEFT(C7)&amp;" "&amp;RIGHT(C7,4)</f>
        <v>0AS42J617 G G03W</v>
      </c>
      <c r="E7" s="71" t="s">
        <v>118</v>
      </c>
      <c r="G7" s="47">
        <f>VLOOKUP(E7,'Bonos BV LPF 09-2022'!B:J,9,0)</f>
        <v>19487300</v>
      </c>
      <c r="H7" s="55">
        <f>VLOOKUP(E7,'Bonos BV LPF 09-2022'!B:K,10,0)</f>
        <v>0.04</v>
      </c>
    </row>
    <row r="8" spans="1:8">
      <c r="B8" s="71" t="s">
        <v>125</v>
      </c>
      <c r="C8" s="71" t="s">
        <v>154</v>
      </c>
      <c r="D8" s="57" t="str">
        <f t="shared" si="0"/>
        <v>0AS42J61F G G0YR</v>
      </c>
      <c r="E8" s="71" t="s">
        <v>120</v>
      </c>
      <c r="G8" s="47">
        <f>VLOOKUP(E8,'Bonos BV LPF 09-2022'!B:J,9,0)</f>
        <v>24531300</v>
      </c>
      <c r="H8" s="55">
        <f>VLOOKUP(E8,'Bonos BV LPF 09-2022'!B:K,10,0)</f>
        <v>0.04</v>
      </c>
    </row>
    <row r="9" spans="1:8">
      <c r="B9" s="71" t="s">
        <v>125</v>
      </c>
      <c r="C9" s="71" t="s">
        <v>127</v>
      </c>
      <c r="D9" s="57" t="str">
        <f t="shared" si="0"/>
        <v>0AS42J61F G G04H</v>
      </c>
      <c r="E9" s="71" t="s">
        <v>120</v>
      </c>
      <c r="G9" s="47">
        <f>VLOOKUP(E9,'Bonos BV LPF 09-2022'!B:J,9,0)</f>
        <v>24531300</v>
      </c>
      <c r="H9" s="55">
        <f>VLOOKUP(E9,'Bonos BV LPF 09-2022'!B:K,10,0)</f>
        <v>0.04</v>
      </c>
    </row>
    <row r="10" spans="1:8">
      <c r="B10" s="71" t="s">
        <v>125</v>
      </c>
      <c r="C10" s="71" t="s">
        <v>155</v>
      </c>
      <c r="D10" s="57" t="str">
        <f t="shared" si="0"/>
        <v>0AS42J61F G G0YQ</v>
      </c>
      <c r="E10" s="71" t="s">
        <v>119</v>
      </c>
      <c r="G10" s="47">
        <f>VLOOKUP(E10,'Bonos BV LPF 09-2022'!B:J,9,0)</f>
        <v>20651300</v>
      </c>
      <c r="H10" s="55">
        <f>VLOOKUP(E10,'Bonos BV LPF 09-2022'!B:K,10,0)</f>
        <v>0.04</v>
      </c>
    </row>
    <row r="11" spans="1:8">
      <c r="B11" s="71" t="s">
        <v>125</v>
      </c>
      <c r="C11" s="71" t="s">
        <v>126</v>
      </c>
      <c r="D11" s="57" t="str">
        <f t="shared" si="0"/>
        <v>0AS42J61F G G03X</v>
      </c>
      <c r="E11" s="71" t="s">
        <v>119</v>
      </c>
      <c r="G11" s="47">
        <f>VLOOKUP(E11,'Bonos BV LPF 09-2022'!B:J,9,0)</f>
        <v>20651300</v>
      </c>
      <c r="H11" s="55">
        <f>VLOOKUP(E11,'Bonos BV LPF 09-2022'!B:K,10,0)</f>
        <v>0.04</v>
      </c>
    </row>
    <row r="12" spans="1:8">
      <c r="B12" s="71" t="s">
        <v>128</v>
      </c>
      <c r="C12" s="71" t="s">
        <v>156</v>
      </c>
      <c r="D12" s="57" t="str">
        <f t="shared" si="0"/>
        <v>0AS4D2617 G G0YH</v>
      </c>
      <c r="E12" s="71" t="s">
        <v>117</v>
      </c>
      <c r="G12" s="47">
        <f>VLOOKUP(E12,'Bonos BV LPF 09-2022'!B:J,9,0)</f>
        <v>18226300</v>
      </c>
      <c r="H12" s="55">
        <f>VLOOKUP(E12,'Bonos BV LPF 09-2022'!B:K,10,0)</f>
        <v>0.04</v>
      </c>
    </row>
    <row r="13" spans="1:8">
      <c r="B13" s="71" t="s">
        <v>128</v>
      </c>
      <c r="C13" s="71" t="s">
        <v>129</v>
      </c>
      <c r="D13" s="57" t="str">
        <f t="shared" si="0"/>
        <v>0AS4D2617 G G04G</v>
      </c>
      <c r="E13" s="71" t="s">
        <v>117</v>
      </c>
      <c r="F13" s="114"/>
      <c r="G13" s="47">
        <f>VLOOKUP(E13,'Bonos BV LPF 09-2022'!B:J,9,0)</f>
        <v>18226300</v>
      </c>
      <c r="H13" s="55">
        <f>VLOOKUP(E13,'Bonos BV LPF 09-2022'!B:K,10,0)</f>
        <v>0.04</v>
      </c>
    </row>
    <row r="14" spans="1:8">
      <c r="B14" s="71" t="s">
        <v>169</v>
      </c>
      <c r="C14" s="71" t="s">
        <v>170</v>
      </c>
      <c r="D14" s="57" t="str">
        <f t="shared" si="0"/>
        <v>FHW5D6617 D D0T5</v>
      </c>
      <c r="E14" s="71" t="s">
        <v>165</v>
      </c>
      <c r="F14" s="114"/>
      <c r="G14" s="47">
        <f>VLOOKUP(E14,'Bonos BV LPF 09-2022'!B:J,9,0)</f>
        <v>17450300</v>
      </c>
      <c r="H14" s="55">
        <f>VLOOKUP(E14,'Bonos BV LPF 09-2022'!B:K,10,0)</f>
        <v>0.04</v>
      </c>
    </row>
    <row r="15" spans="1:8">
      <c r="B15" s="71" t="s">
        <v>169</v>
      </c>
      <c r="C15" s="71" t="s">
        <v>171</v>
      </c>
      <c r="D15" s="57" t="str">
        <f t="shared" si="0"/>
        <v>FHW5D6617 D D0OC</v>
      </c>
      <c r="E15" s="71" t="s">
        <v>165</v>
      </c>
      <c r="F15" s="114"/>
      <c r="G15" s="47">
        <f>VLOOKUP(E15,'Bonos BV LPF 09-2022'!B:J,9,0)</f>
        <v>17450300</v>
      </c>
      <c r="H15" s="55">
        <f>VLOOKUP(E15,'Bonos BV LPF 09-2022'!B:K,10,0)</f>
        <v>0.04</v>
      </c>
    </row>
    <row r="16" spans="1:8">
      <c r="B16" s="71" t="s">
        <v>169</v>
      </c>
      <c r="C16" s="71" t="s">
        <v>172</v>
      </c>
      <c r="D16" s="57" t="str">
        <f t="shared" si="0"/>
        <v>FHW5D6617 D D0RV</v>
      </c>
      <c r="E16" s="71" t="s">
        <v>165</v>
      </c>
      <c r="G16" s="47">
        <f>VLOOKUP(E16,'Bonos BV LPF 09-2022'!B:J,9,0)</f>
        <v>17450300</v>
      </c>
      <c r="H16" s="55">
        <f>VLOOKUP(E16,'Bonos BV LPF 09-2022'!B:K,10,0)</f>
        <v>0.04</v>
      </c>
    </row>
    <row r="17" spans="2:9">
      <c r="B17" s="71" t="s">
        <v>173</v>
      </c>
      <c r="C17" s="71" t="s">
        <v>174</v>
      </c>
      <c r="D17" s="57" t="str">
        <f t="shared" si="0"/>
        <v>FHW5D661V D D0S4</v>
      </c>
      <c r="E17" s="71" t="s">
        <v>166</v>
      </c>
      <c r="G17" s="47">
        <f>VLOOKUP(E17,'Bonos BV LPF 09-2022'!B:J,9,0)</f>
        <v>18129300</v>
      </c>
      <c r="H17" s="55">
        <f>VLOOKUP(E17,'Bonos BV LPF 09-2022'!B:K,10,0)</f>
        <v>0.04</v>
      </c>
    </row>
    <row r="18" spans="2:9">
      <c r="B18" s="71" t="s">
        <v>173</v>
      </c>
      <c r="C18" s="71" t="s">
        <v>175</v>
      </c>
      <c r="D18" s="57" t="str">
        <f t="shared" si="0"/>
        <v>FHW5D661V D D0T7</v>
      </c>
      <c r="E18" s="71" t="s">
        <v>166</v>
      </c>
      <c r="G18" s="47">
        <f>VLOOKUP(E18,'Bonos BV LPF 09-2022'!B:J,9,0)</f>
        <v>18129300</v>
      </c>
      <c r="H18" s="55">
        <f>VLOOKUP(E18,'Bonos BV LPF 09-2022'!B:K,10,0)</f>
        <v>0.04</v>
      </c>
    </row>
    <row r="19" spans="2:9">
      <c r="B19" s="116" t="s">
        <v>173</v>
      </c>
      <c r="C19" s="116" t="s">
        <v>176</v>
      </c>
      <c r="D19" s="57" t="str">
        <f t="shared" si="0"/>
        <v>FHW5D661V D D01N</v>
      </c>
      <c r="E19" s="116" t="s">
        <v>168</v>
      </c>
      <c r="G19" s="119">
        <v>19002300</v>
      </c>
      <c r="H19" s="55">
        <f>VLOOKUP(E19,'Bonos BV LPF 09-2022'!B:K,10,0)</f>
        <v>0.04</v>
      </c>
    </row>
    <row r="20" spans="2:9">
      <c r="B20" s="116" t="s">
        <v>173</v>
      </c>
      <c r="C20" s="116" t="s">
        <v>177</v>
      </c>
      <c r="D20" s="57" t="str">
        <f t="shared" si="0"/>
        <v>FHW5D661V D D0RW</v>
      </c>
      <c r="E20" s="116" t="s">
        <v>168</v>
      </c>
      <c r="F20" s="114"/>
      <c r="G20" s="119">
        <v>19002300</v>
      </c>
      <c r="H20" s="55">
        <f>VLOOKUP(E20,'Bonos BV LPF 09-2022'!B:K,10,0)</f>
        <v>0.04</v>
      </c>
    </row>
    <row r="21" spans="2:9">
      <c r="B21" s="116" t="s">
        <v>173</v>
      </c>
      <c r="C21" s="116" t="s">
        <v>178</v>
      </c>
      <c r="D21" s="57" t="str">
        <f t="shared" si="0"/>
        <v>FHW5D661V D D0S6</v>
      </c>
      <c r="E21" s="116" t="s">
        <v>168</v>
      </c>
      <c r="F21" s="114"/>
      <c r="G21" s="47">
        <f>VLOOKUP(E21,'Bonos BV LPF 09-2022'!B:J,9,0)</f>
        <v>19681300</v>
      </c>
      <c r="H21" s="55">
        <f>VLOOKUP(E21,'Bonos BV LPF 09-2022'!B:K,10,0)</f>
        <v>0.04</v>
      </c>
      <c r="I21" s="117"/>
    </row>
    <row r="22" spans="2:9">
      <c r="B22" s="71" t="s">
        <v>144</v>
      </c>
      <c r="C22" s="71" t="s">
        <v>145</v>
      </c>
      <c r="D22" s="57" t="str">
        <f t="shared" si="0"/>
        <v>FHWC2J617 G G444</v>
      </c>
      <c r="E22" s="71" t="s">
        <v>136</v>
      </c>
      <c r="F22" s="114"/>
      <c r="G22" s="47">
        <f>VLOOKUP(E22,'Bonos BV LPF 09-2022'!B:J,9,0)</f>
        <v>19196300</v>
      </c>
      <c r="H22" s="55">
        <f>VLOOKUP(E22,'Bonos BV LPF 09-2022'!B:K,10,0)</f>
        <v>0.04</v>
      </c>
    </row>
    <row r="23" spans="2:9">
      <c r="B23" s="71" t="s">
        <v>144</v>
      </c>
      <c r="C23" s="71" t="s">
        <v>149</v>
      </c>
      <c r="D23" s="57" t="str">
        <f t="shared" si="0"/>
        <v>FHWC2J617 G G594</v>
      </c>
      <c r="E23" s="71" t="s">
        <v>136</v>
      </c>
      <c r="F23" s="114"/>
      <c r="G23" s="47">
        <f>VLOOKUP(E23,'Bonos BV LPF 09-2022'!B:J,9,0)</f>
        <v>19196300</v>
      </c>
      <c r="H23" s="55">
        <f>VLOOKUP(E23,'Bonos BV LPF 09-2022'!B:K,10,0)</f>
        <v>0.04</v>
      </c>
    </row>
    <row r="24" spans="2:9">
      <c r="B24" s="71" t="s">
        <v>146</v>
      </c>
      <c r="C24" s="71" t="s">
        <v>157</v>
      </c>
      <c r="D24" s="57" t="str">
        <f t="shared" si="0"/>
        <v>FHWC2J61F G G595</v>
      </c>
      <c r="E24" s="71" t="s">
        <v>139</v>
      </c>
      <c r="F24" s="114"/>
      <c r="G24" s="47">
        <f>VLOOKUP(E24,'Bonos BV LPF 09-2022'!B:J,9,0)</f>
        <v>21621300</v>
      </c>
      <c r="H24" s="55">
        <f>VLOOKUP(E24,'Bonos BV LPF 09-2022'!B:K,10,0)</f>
        <v>0.04</v>
      </c>
    </row>
    <row r="25" spans="2:9">
      <c r="B25" s="71" t="s">
        <v>146</v>
      </c>
      <c r="C25" s="71" t="s">
        <v>158</v>
      </c>
      <c r="D25" s="57" t="str">
        <f t="shared" si="0"/>
        <v>FHWC2J61F G G372</v>
      </c>
      <c r="E25" s="71" t="s">
        <v>139</v>
      </c>
      <c r="F25" s="114"/>
      <c r="G25" s="47">
        <f>VLOOKUP(E25,'Bonos BV LPF 09-2022'!B:J,9,0)</f>
        <v>21621300</v>
      </c>
      <c r="H25" s="55">
        <f>VLOOKUP(E25,'Bonos BV LPF 09-2022'!B:K,10,0)</f>
        <v>0.04</v>
      </c>
    </row>
    <row r="26" spans="2:9">
      <c r="B26" s="71" t="s">
        <v>146</v>
      </c>
      <c r="C26" s="71" t="s">
        <v>147</v>
      </c>
      <c r="D26" s="57" t="str">
        <f t="shared" si="0"/>
        <v>FHWC2J61F G G445</v>
      </c>
      <c r="E26" s="71" t="s">
        <v>139</v>
      </c>
      <c r="F26" s="114"/>
      <c r="G26" s="47">
        <f>VLOOKUP(E26,'Bonos BV LPF 09-2022'!B:J,9,0)</f>
        <v>21621300</v>
      </c>
      <c r="H26" s="55">
        <f>VLOOKUP(E26,'Bonos BV LPF 09-2022'!B:K,10,0)</f>
        <v>0.04</v>
      </c>
    </row>
    <row r="27" spans="2:9">
      <c r="B27" s="71" t="s">
        <v>146</v>
      </c>
      <c r="C27" s="71" t="s">
        <v>159</v>
      </c>
      <c r="D27" s="57" t="str">
        <f t="shared" si="0"/>
        <v>FHWC2J61F G G625</v>
      </c>
      <c r="E27" s="71" t="s">
        <v>139</v>
      </c>
      <c r="F27" s="114"/>
      <c r="G27" s="47">
        <f>VLOOKUP(E27,'Bonos BV LPF 09-2022'!B:J,9,0)</f>
        <v>21621300</v>
      </c>
      <c r="H27" s="55">
        <f>VLOOKUP(E27,'Bonos BV LPF 09-2022'!B:K,10,0)</f>
        <v>0.04</v>
      </c>
    </row>
    <row r="28" spans="2:9">
      <c r="B28" s="71" t="s">
        <v>150</v>
      </c>
      <c r="C28" s="71" t="s">
        <v>151</v>
      </c>
      <c r="D28" s="57" t="str">
        <f t="shared" si="0"/>
        <v>GWWD2J617 D D685</v>
      </c>
      <c r="E28" s="71" t="s">
        <v>148</v>
      </c>
      <c r="F28" s="114"/>
      <c r="G28" s="47">
        <f>VLOOKUP(E28,'Bonos BV LPF 09-2022'!B:J,9,0)</f>
        <v>21912300</v>
      </c>
      <c r="H28" s="55">
        <f>VLOOKUP(E28,'Bonos BV LPF 09-2022'!B:K,10,0)</f>
        <v>0.04</v>
      </c>
    </row>
    <row r="29" spans="2:9">
      <c r="B29" s="71" t="s">
        <v>150</v>
      </c>
      <c r="C29" s="71" t="s">
        <v>152</v>
      </c>
      <c r="D29" s="57" t="str">
        <f t="shared" si="0"/>
        <v>GWWD2J617 D D0CD</v>
      </c>
      <c r="E29" s="71" t="s">
        <v>148</v>
      </c>
      <c r="G29" s="47">
        <f>VLOOKUP(E29,'Bonos BV LPF 09-2022'!B:J,9,0)</f>
        <v>21912300</v>
      </c>
      <c r="H29" s="55">
        <f>VLOOKUP(E29,'Bonos BV LPF 09-2022'!B:K,10,0)</f>
        <v>0.04</v>
      </c>
    </row>
    <row r="30" spans="2:9">
      <c r="B30" s="71" t="s">
        <v>115</v>
      </c>
      <c r="C30" s="71" t="s">
        <v>132</v>
      </c>
      <c r="D30" s="57" t="str">
        <f t="shared" si="0"/>
        <v>GWWD2J61F D D0CE</v>
      </c>
      <c r="E30" s="71" t="s">
        <v>110</v>
      </c>
      <c r="G30" s="47">
        <f>VLOOKUP(E30,'Bonos BV LPF 09-2022'!B:J,9,0)</f>
        <v>22882300</v>
      </c>
      <c r="H30" s="55">
        <f>VLOOKUP(E30,'Bonos BV LPF 09-2022'!B:K,10,0)</f>
        <v>0.04</v>
      </c>
    </row>
    <row r="31" spans="2:9">
      <c r="B31" s="71" t="s">
        <v>115</v>
      </c>
      <c r="C31" s="71" t="s">
        <v>142</v>
      </c>
      <c r="D31" s="57" t="str">
        <f t="shared" si="0"/>
        <v>GWWD2J61F D D0CG</v>
      </c>
      <c r="E31" s="71" t="s">
        <v>111</v>
      </c>
      <c r="G31" s="47">
        <f>VLOOKUP(E31,'Bonos BV LPF 09-2022'!B:J,9,0)</f>
        <v>25210300</v>
      </c>
      <c r="H31" s="55">
        <f>VLOOKUP(E31,'Bonos BV LPF 09-2022'!B:K,10,0)</f>
        <v>0.04</v>
      </c>
    </row>
    <row r="32" spans="2:9">
      <c r="B32" s="71" t="s">
        <v>115</v>
      </c>
      <c r="C32" s="71" t="s">
        <v>130</v>
      </c>
      <c r="D32" s="57" t="str">
        <f t="shared" si="0"/>
        <v>GWWD2J61F D D688</v>
      </c>
      <c r="E32" s="71" t="s">
        <v>111</v>
      </c>
      <c r="G32" s="47">
        <f>VLOOKUP(E32,'Bonos BV LPF 09-2022'!B:J,9,0)</f>
        <v>25210300</v>
      </c>
      <c r="H32" s="55">
        <f>VLOOKUP(E32,'Bonos BV LPF 09-2022'!B:K,10,0)</f>
        <v>0.04</v>
      </c>
    </row>
    <row r="33" spans="2:8">
      <c r="B33" s="71" t="s">
        <v>108</v>
      </c>
      <c r="C33" s="71" t="s">
        <v>132</v>
      </c>
      <c r="D33" s="57" t="str">
        <f t="shared" si="0"/>
        <v>GWWDD5G1U D D0CE</v>
      </c>
      <c r="E33" s="71" t="s">
        <v>99</v>
      </c>
      <c r="G33" s="47">
        <f>VLOOKUP(E33,'Bonos BV LPF 09-2022'!B:J,9,0)</f>
        <v>24143300</v>
      </c>
      <c r="H33" s="55">
        <f>VLOOKUP(E33,'Bonos BV LPF 09-2022'!B:K,10,0)</f>
        <v>0.04</v>
      </c>
    </row>
    <row r="34" spans="2:8">
      <c r="B34" s="71" t="s">
        <v>108</v>
      </c>
      <c r="C34" s="71" t="s">
        <v>143</v>
      </c>
      <c r="D34" s="57" t="str">
        <f t="shared" si="0"/>
        <v>GWWDD5G1U D D0CN</v>
      </c>
      <c r="E34" s="71" t="s">
        <v>134</v>
      </c>
      <c r="G34" s="47">
        <f>VLOOKUP(E34,'Bonos BV LPF 09-2022'!B:J,9,0)</f>
        <v>27247300</v>
      </c>
      <c r="H34" s="55">
        <f>VLOOKUP(E34,'Bonos BV LPF 09-2022'!B:K,10,0)</f>
        <v>0.04</v>
      </c>
    </row>
    <row r="35" spans="2:8">
      <c r="B35" s="71" t="s">
        <v>108</v>
      </c>
      <c r="C35" s="71" t="s">
        <v>160</v>
      </c>
      <c r="D35" s="57" t="str">
        <f t="shared" si="0"/>
        <v>GWWDD5G1U D D0JU</v>
      </c>
      <c r="E35" s="71" t="s">
        <v>134</v>
      </c>
      <c r="G35" s="47">
        <f>VLOOKUP(E35,'Bonos BV LPF 09-2022'!B:J,9,0)</f>
        <v>27247300</v>
      </c>
      <c r="H35" s="55">
        <f>VLOOKUP(E35,'Bonos BV LPF 09-2022'!B:K,10,0)</f>
        <v>0.04</v>
      </c>
    </row>
    <row r="36" spans="2:8">
      <c r="B36" s="71" t="s">
        <v>109</v>
      </c>
      <c r="C36" s="71" t="s">
        <v>161</v>
      </c>
      <c r="D36" s="57" t="str">
        <f t="shared" si="0"/>
        <v>GWWDD5G1X D D0JV</v>
      </c>
      <c r="E36" s="71" t="s">
        <v>101</v>
      </c>
      <c r="G36" s="47">
        <f>VLOOKUP(E36,'Bonos BV LPF 09-2022'!B:J,9,0)</f>
        <v>32097300</v>
      </c>
      <c r="H36" s="55">
        <f>VLOOKUP(E36,'Bonos BV LPF 09-2022'!B:K,10,0)</f>
        <v>0.04</v>
      </c>
    </row>
    <row r="37" spans="2:8">
      <c r="B37" s="71" t="s">
        <v>109</v>
      </c>
      <c r="C37" s="71" t="s">
        <v>133</v>
      </c>
      <c r="D37" s="57" t="str">
        <f t="shared" si="0"/>
        <v>GWWDD5G1X D D0CO</v>
      </c>
      <c r="E37" s="71" t="s">
        <v>101</v>
      </c>
      <c r="G37" s="47">
        <f>VLOOKUP(E37,'Bonos BV LPF 09-2022'!B:J,9,0)</f>
        <v>32097300</v>
      </c>
      <c r="H37" s="55">
        <f>VLOOKUP(E37,'Bonos BV LPF 09-2022'!B:K,10,0)</f>
        <v>0.04</v>
      </c>
    </row>
    <row r="38" spans="2:8">
      <c r="B38" s="71" t="s">
        <v>83</v>
      </c>
      <c r="C38" s="71" t="s">
        <v>84</v>
      </c>
      <c r="D38" s="57" t="str">
        <f t="shared" si="0"/>
        <v>H6S4D261F D D806</v>
      </c>
      <c r="E38" s="71" t="s">
        <v>81</v>
      </c>
      <c r="G38" s="47">
        <f>VLOOKUP(E38,'Bonos BV LPF 09-2022'!B:J,9,0)</f>
        <v>15995300</v>
      </c>
      <c r="H38" s="55">
        <f>VLOOKUP(E38,'Bonos BV LPF 09-2022'!B:K,10,0)</f>
        <v>0.04</v>
      </c>
    </row>
    <row r="39" spans="2:8">
      <c r="B39" s="116" t="s">
        <v>85</v>
      </c>
      <c r="C39" s="116" t="s">
        <v>141</v>
      </c>
      <c r="D39" s="57" t="str">
        <f t="shared" si="0"/>
        <v>H6S4K4617 D D03X</v>
      </c>
      <c r="E39" s="116" t="s">
        <v>77</v>
      </c>
      <c r="G39" s="47">
        <f>VLOOKUP(E39,'Bonos BV LPF 09-2022'!B:J,9,0)</f>
        <v>13182300</v>
      </c>
      <c r="H39" s="55">
        <f>VLOOKUP(E39,'Bonos BV LPF 09-2022'!B:K,10,0)</f>
        <v>0.04</v>
      </c>
    </row>
    <row r="40" spans="2:8">
      <c r="B40" s="116" t="s">
        <v>85</v>
      </c>
      <c r="C40" s="116" t="s">
        <v>153</v>
      </c>
      <c r="D40" s="57" t="str">
        <f t="shared" si="0"/>
        <v>H6S4K4617 D D639</v>
      </c>
      <c r="E40" s="116" t="s">
        <v>77</v>
      </c>
      <c r="G40" s="119">
        <v>12988300</v>
      </c>
      <c r="H40" s="55">
        <f>VLOOKUP(E40,'Bonos BV LPF 09-2022'!B:K,10,0)</f>
        <v>0.04</v>
      </c>
    </row>
    <row r="41" spans="2:8">
      <c r="B41" s="71" t="s">
        <v>85</v>
      </c>
      <c r="C41" s="71" t="s">
        <v>86</v>
      </c>
      <c r="D41" s="57" t="str">
        <f t="shared" si="0"/>
        <v>H6S4K4617 D D807</v>
      </c>
      <c r="E41" s="71" t="s">
        <v>79</v>
      </c>
      <c r="G41" s="47">
        <f>VLOOKUP(E41,'Bonos BV LPF 09-2022'!B:J,9,0)</f>
        <v>13764300</v>
      </c>
      <c r="H41" s="55">
        <f>VLOOKUP(E41,'Bonos BV LPF 09-2022'!B:K,10,0)</f>
        <v>0.04</v>
      </c>
    </row>
    <row r="42" spans="2:8">
      <c r="B42" s="116" t="s">
        <v>72</v>
      </c>
      <c r="C42" s="116" t="s">
        <v>162</v>
      </c>
      <c r="D42" s="57" t="str">
        <f t="shared" si="0"/>
        <v>HQS6K3615 D D746</v>
      </c>
      <c r="E42" s="116" t="s">
        <v>64</v>
      </c>
      <c r="G42" s="47">
        <f>VLOOKUP(E42,'Bonos BV LPF 09-2022'!B:J,9,0)</f>
        <v>11339300</v>
      </c>
      <c r="H42" s="55">
        <f>VLOOKUP(E42,'Bonos BV LPF 09-2022'!B:K,10,0)</f>
        <v>0.04</v>
      </c>
    </row>
    <row r="43" spans="2:8">
      <c r="B43" s="116" t="s">
        <v>72</v>
      </c>
      <c r="C43" s="116" t="s">
        <v>74</v>
      </c>
      <c r="D43" s="57" t="str">
        <f t="shared" si="0"/>
        <v>HQS6K3615 D D542</v>
      </c>
      <c r="E43" s="116" t="s">
        <v>64</v>
      </c>
      <c r="G43" s="119">
        <v>11242300</v>
      </c>
      <c r="H43" s="55">
        <f>VLOOKUP(E43,'Bonos BV LPF 09-2022'!B:K,10,0)</f>
        <v>0.04</v>
      </c>
    </row>
    <row r="44" spans="2:8">
      <c r="B44" s="116" t="s">
        <v>72</v>
      </c>
      <c r="C44" s="116" t="s">
        <v>163</v>
      </c>
      <c r="D44" s="57" t="str">
        <f t="shared" si="0"/>
        <v>HQS6K3615 D D747</v>
      </c>
      <c r="E44" s="116" t="s">
        <v>66</v>
      </c>
      <c r="G44" s="47">
        <f>VLOOKUP(E44,'Bonos BV LPF 09-2022'!B:J,9,0)</f>
        <v>11921300</v>
      </c>
      <c r="H44" s="55">
        <f>VLOOKUP(E44,'Bonos BV LPF 09-2022'!B:K,10,0)</f>
        <v>0.04</v>
      </c>
    </row>
    <row r="45" spans="2:8">
      <c r="B45" s="116" t="s">
        <v>72</v>
      </c>
      <c r="C45" s="116" t="s">
        <v>73</v>
      </c>
      <c r="D45" s="57" t="str">
        <f t="shared" si="0"/>
        <v>HQS6K3615 D D543</v>
      </c>
      <c r="E45" s="116" t="s">
        <v>66</v>
      </c>
      <c r="G45" s="119">
        <v>11824300</v>
      </c>
      <c r="H45" s="55">
        <f>VLOOKUP(E45,'Bonos BV LPF 09-2022'!B:K,10,0)</f>
        <v>0.04</v>
      </c>
    </row>
    <row r="46" spans="2:8">
      <c r="B46" s="71" t="s">
        <v>75</v>
      </c>
      <c r="C46" s="71" t="s">
        <v>131</v>
      </c>
      <c r="D46" s="57" t="str">
        <f t="shared" si="0"/>
        <v>HQS6K361B G G454</v>
      </c>
      <c r="E46" s="71" t="s">
        <v>68</v>
      </c>
      <c r="G46" s="47">
        <f>VLOOKUP(E46,'Bonos BV LPF 09-2022'!B:J,9,0)</f>
        <v>12891300</v>
      </c>
      <c r="H46" s="55">
        <f>VLOOKUP(E46,'Bonos BV LPF 09-2022'!B:K,10,0)</f>
        <v>0.04</v>
      </c>
    </row>
    <row r="47" spans="2:8">
      <c r="B47" s="71" t="s">
        <v>55</v>
      </c>
      <c r="C47" s="71" t="s">
        <v>95</v>
      </c>
      <c r="D47" s="57" t="str">
        <f t="shared" si="0"/>
        <v>SNW5D2617 G G03R</v>
      </c>
      <c r="E47" s="71" t="s">
        <v>43</v>
      </c>
      <c r="G47" s="47">
        <f>VLOOKUP(E47,'Bonos BV LPF 09-2022'!B:J,9,0)</f>
        <v>16771300</v>
      </c>
      <c r="H47" s="55">
        <f>VLOOKUP(E47,'Bonos BV LPF 09-2022'!B:K,10,0)</f>
        <v>0.04</v>
      </c>
    </row>
    <row r="48" spans="2:8">
      <c r="B48" s="71" t="s">
        <v>56</v>
      </c>
      <c r="C48" s="71" t="s">
        <v>96</v>
      </c>
      <c r="D48" s="57" t="str">
        <f t="shared" si="0"/>
        <v>SNW5D261F G G03T</v>
      </c>
      <c r="E48" s="71" t="s">
        <v>45</v>
      </c>
      <c r="G48" s="47">
        <f>VLOOKUP(E48,'Bonos BV LPF 09-2022'!B:J,9,0)</f>
        <v>18420300</v>
      </c>
      <c r="H48" s="55">
        <f>VLOOKUP(E48,'Bonos BV LPF 09-2022'!B:K,10,0)</f>
        <v>0.04</v>
      </c>
    </row>
    <row r="49" spans="2:8">
      <c r="B49" s="71" t="s">
        <v>56</v>
      </c>
      <c r="C49" s="71" t="s">
        <v>97</v>
      </c>
      <c r="D49" s="57" t="str">
        <f t="shared" si="0"/>
        <v>SNW5D261F G G03S</v>
      </c>
      <c r="E49" s="71" t="s">
        <v>44</v>
      </c>
      <c r="G49" s="47">
        <f>VLOOKUP(E49,'Bonos BV LPF 09-2022'!B:J,9,0)</f>
        <v>17838300</v>
      </c>
      <c r="H49" s="55">
        <f>VLOOKUP(E49,'Bonos BV LPF 09-2022'!B:K,10,0)</f>
        <v>0.04</v>
      </c>
    </row>
  </sheetData>
  <autoFilter ref="B6:H28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09-2022</vt:lpstr>
      <vt:lpstr>Bonos BV LPF 09-2022</vt:lpstr>
      <vt:lpstr>LP 09-2022 con Códigos</vt:lpstr>
      <vt:lpstr>'Bonos BV LPF 09-2022'!Área_de_impresión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2022-08-04T13:19:41Z</dcterms:modified>
</cp:coreProperties>
</file>