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minvestgroup-my.sharepoint.com/personal/ddelaspenas_minvest_net/Documents/Escritorio/Precios/Fleet/2023/11. Noviembre/"/>
    </mc:Choice>
  </mc:AlternateContent>
  <xr:revisionPtr revIDLastSave="739" documentId="13_ncr:1_{75DD7B11-1629-45A1-9A33-050C7A54F26B}" xr6:coauthVersionLast="47" xr6:coauthVersionMax="47" xr10:uidLastSave="{7A6DA214-3A4D-4868-AE02-B79D416F29FF}"/>
  <bookViews>
    <workbookView xWindow="-120" yWindow="-120" windowWidth="29040" windowHeight="15840" activeTab="1" xr2:uid="{00000000-000D-0000-FFFF-FFFF00000000}"/>
  </bookViews>
  <sheets>
    <sheet name="LPF 11-2023" sheetId="1" r:id="rId1"/>
    <sheet name="Bonos BV LPF 11-2023" sheetId="2" r:id="rId2"/>
    <sheet name="LP 11-2023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11-2023 con Códigos'!$A$6:$P$100</definedName>
    <definedName name="_xlnm._FilterDatabase" localSheetId="0" hidden="1">'LPF 11-2023'!$B$6:$Y$6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11-2023'!$A$1:$I$6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5" l="1"/>
  <c r="G81" i="5"/>
  <c r="G82" i="5"/>
  <c r="G85" i="5"/>
  <c r="G94" i="5"/>
  <c r="I14" i="5"/>
  <c r="I15" i="5"/>
  <c r="L100" i="5"/>
  <c r="I100" i="5"/>
  <c r="G100" i="5"/>
  <c r="L99" i="5"/>
  <c r="I99" i="5"/>
  <c r="G99" i="5"/>
  <c r="L98" i="5"/>
  <c r="I98" i="5"/>
  <c r="L97" i="5"/>
  <c r="I97" i="5"/>
  <c r="G97" i="5"/>
  <c r="L96" i="5"/>
  <c r="I96" i="5"/>
  <c r="J96" i="5" s="1"/>
  <c r="L95" i="5"/>
  <c r="I95" i="5"/>
  <c r="J95" i="5" s="1"/>
  <c r="L94" i="5"/>
  <c r="I94" i="5"/>
  <c r="L93" i="5"/>
  <c r="I93" i="5"/>
  <c r="L92" i="5"/>
  <c r="I92" i="5"/>
  <c r="J92" i="5" s="1"/>
  <c r="L91" i="5"/>
  <c r="I91" i="5"/>
  <c r="G91" i="5"/>
  <c r="L90" i="5"/>
  <c r="I90" i="5"/>
  <c r="G90" i="5"/>
  <c r="L89" i="5"/>
  <c r="I89" i="5"/>
  <c r="G89" i="5"/>
  <c r="L88" i="5"/>
  <c r="I88" i="5"/>
  <c r="G88" i="5"/>
  <c r="L87" i="5"/>
  <c r="I87" i="5"/>
  <c r="G87" i="5"/>
  <c r="L86" i="5"/>
  <c r="I86" i="5"/>
  <c r="G86" i="5"/>
  <c r="J86" i="5" s="1"/>
  <c r="L85" i="5"/>
  <c r="I85" i="5"/>
  <c r="L84" i="5"/>
  <c r="I84" i="5"/>
  <c r="J84" i="5" s="1"/>
  <c r="L83" i="5"/>
  <c r="I83" i="5"/>
  <c r="J83" i="5" s="1"/>
  <c r="L82" i="5"/>
  <c r="I82" i="5"/>
  <c r="L81" i="5"/>
  <c r="I81" i="5"/>
  <c r="L80" i="5"/>
  <c r="I80" i="5"/>
  <c r="L79" i="5"/>
  <c r="I79" i="5"/>
  <c r="L78" i="5"/>
  <c r="I78" i="5"/>
  <c r="J78" i="5" s="1"/>
  <c r="L77" i="5"/>
  <c r="I77" i="5"/>
  <c r="J77" i="5" s="1"/>
  <c r="L76" i="5"/>
  <c r="I76" i="5"/>
  <c r="G76" i="5"/>
  <c r="L75" i="5"/>
  <c r="I75" i="5"/>
  <c r="G75" i="5"/>
  <c r="L74" i="5"/>
  <c r="I74" i="5"/>
  <c r="G74" i="5"/>
  <c r="L73" i="5"/>
  <c r="I73" i="5"/>
  <c r="G73" i="5"/>
  <c r="L72" i="5"/>
  <c r="I72" i="5"/>
  <c r="G72" i="5"/>
  <c r="L71" i="5"/>
  <c r="I71" i="5"/>
  <c r="G71" i="5"/>
  <c r="L70" i="5"/>
  <c r="I70" i="5"/>
  <c r="G70" i="5"/>
  <c r="L69" i="5"/>
  <c r="I69" i="5"/>
  <c r="G69" i="5"/>
  <c r="L68" i="5"/>
  <c r="I68" i="5"/>
  <c r="G68" i="5"/>
  <c r="L67" i="5"/>
  <c r="I67" i="5"/>
  <c r="G67" i="5"/>
  <c r="L66" i="5"/>
  <c r="I66" i="5"/>
  <c r="G66" i="5"/>
  <c r="L65" i="5"/>
  <c r="I65" i="5"/>
  <c r="J65" i="5" s="1"/>
  <c r="L64" i="5"/>
  <c r="I64" i="5"/>
  <c r="G64" i="5"/>
  <c r="L63" i="5"/>
  <c r="I63" i="5"/>
  <c r="L62" i="5"/>
  <c r="I62" i="5"/>
  <c r="G62" i="5"/>
  <c r="L61" i="5"/>
  <c r="I61" i="5"/>
  <c r="G61" i="5"/>
  <c r="L60" i="5"/>
  <c r="I60" i="5"/>
  <c r="G60" i="5"/>
  <c r="L59" i="5"/>
  <c r="I59" i="5"/>
  <c r="G59" i="5"/>
  <c r="L58" i="5"/>
  <c r="I58" i="5"/>
  <c r="L57" i="5"/>
  <c r="I57" i="5"/>
  <c r="G57" i="5"/>
  <c r="L56" i="5"/>
  <c r="I56" i="5"/>
  <c r="G56" i="5"/>
  <c r="L55" i="5"/>
  <c r="I55" i="5"/>
  <c r="G55" i="5"/>
  <c r="L54" i="5"/>
  <c r="I54" i="5"/>
  <c r="G54" i="5"/>
  <c r="L53" i="5"/>
  <c r="I53" i="5"/>
  <c r="G53" i="5"/>
  <c r="L52" i="5"/>
  <c r="I52" i="5"/>
  <c r="G52" i="5"/>
  <c r="L51" i="5"/>
  <c r="I51" i="5"/>
  <c r="G51" i="5"/>
  <c r="L50" i="5"/>
  <c r="I50" i="5"/>
  <c r="G50" i="5"/>
  <c r="L49" i="5"/>
  <c r="I49" i="5"/>
  <c r="G49" i="5"/>
  <c r="L48" i="5"/>
  <c r="I48" i="5"/>
  <c r="G48" i="5"/>
  <c r="L47" i="5"/>
  <c r="I47" i="5"/>
  <c r="G47" i="5"/>
  <c r="L46" i="5"/>
  <c r="I46" i="5"/>
  <c r="G46" i="5"/>
  <c r="L45" i="5"/>
  <c r="I45" i="5"/>
  <c r="G45" i="5"/>
  <c r="L44" i="5"/>
  <c r="I44" i="5"/>
  <c r="L43" i="5"/>
  <c r="I43" i="5"/>
  <c r="G43" i="5"/>
  <c r="L42" i="5"/>
  <c r="I42" i="5"/>
  <c r="G42" i="5"/>
  <c r="L41" i="5"/>
  <c r="I41" i="5"/>
  <c r="G41" i="5"/>
  <c r="L40" i="5"/>
  <c r="I40" i="5"/>
  <c r="G40" i="5"/>
  <c r="L39" i="5"/>
  <c r="I39" i="5"/>
  <c r="G39" i="5"/>
  <c r="L38" i="5"/>
  <c r="I38" i="5"/>
  <c r="G38" i="5"/>
  <c r="L37" i="5"/>
  <c r="I37" i="5"/>
  <c r="G37" i="5"/>
  <c r="L36" i="5"/>
  <c r="I36" i="5"/>
  <c r="G36" i="5"/>
  <c r="L35" i="5"/>
  <c r="I35" i="5"/>
  <c r="G35" i="5"/>
  <c r="L34" i="5"/>
  <c r="I34" i="5"/>
  <c r="G34" i="5"/>
  <c r="L33" i="5"/>
  <c r="I33" i="5"/>
  <c r="G33" i="5"/>
  <c r="L32" i="5"/>
  <c r="I32" i="5"/>
  <c r="G32" i="5"/>
  <c r="L31" i="5"/>
  <c r="I31" i="5"/>
  <c r="G31" i="5"/>
  <c r="L30" i="5"/>
  <c r="I30" i="5"/>
  <c r="G30" i="5"/>
  <c r="L29" i="5"/>
  <c r="I29" i="5"/>
  <c r="G29" i="5"/>
  <c r="L28" i="5"/>
  <c r="I28" i="5"/>
  <c r="G28" i="5"/>
  <c r="L27" i="5"/>
  <c r="I27" i="5"/>
  <c r="G27" i="5"/>
  <c r="L26" i="5"/>
  <c r="I26" i="5"/>
  <c r="G26" i="5"/>
  <c r="L25" i="5"/>
  <c r="I25" i="5"/>
  <c r="G25" i="5"/>
  <c r="L24" i="5"/>
  <c r="I24" i="5"/>
  <c r="G24" i="5"/>
  <c r="L23" i="5"/>
  <c r="I23" i="5"/>
  <c r="G23" i="5"/>
  <c r="L22" i="5"/>
  <c r="I22" i="5"/>
  <c r="G22" i="5"/>
  <c r="L21" i="5"/>
  <c r="I21" i="5"/>
  <c r="G21" i="5"/>
  <c r="L20" i="5"/>
  <c r="I20" i="5"/>
  <c r="G20" i="5"/>
  <c r="L19" i="5"/>
  <c r="I19" i="5"/>
  <c r="G19" i="5"/>
  <c r="L18" i="5"/>
  <c r="I18" i="5"/>
  <c r="G18" i="5"/>
  <c r="L17" i="5"/>
  <c r="I17" i="5"/>
  <c r="G17" i="5"/>
  <c r="L16" i="5"/>
  <c r="I16" i="5"/>
  <c r="G16" i="5"/>
  <c r="L15" i="5"/>
  <c r="G15" i="5"/>
  <c r="L14" i="5"/>
  <c r="L13" i="5"/>
  <c r="I13" i="5"/>
  <c r="G13" i="5"/>
  <c r="L12" i="5"/>
  <c r="I12" i="5"/>
  <c r="G12" i="5"/>
  <c r="L11" i="5"/>
  <c r="I11" i="5"/>
  <c r="G11" i="5"/>
  <c r="L10" i="5"/>
  <c r="I10" i="5"/>
  <c r="G10" i="5"/>
  <c r="L9" i="5"/>
  <c r="I9" i="5"/>
  <c r="G9" i="5"/>
  <c r="L8" i="5"/>
  <c r="I8" i="5"/>
  <c r="G8" i="5"/>
  <c r="H72" i="2"/>
  <c r="J72" i="2" s="1"/>
  <c r="N72" i="2" s="1"/>
  <c r="M83" i="5" l="1"/>
  <c r="P83" i="5" s="1"/>
  <c r="M92" i="5"/>
  <c r="P92" i="5" s="1"/>
  <c r="J46" i="5"/>
  <c r="J54" i="5"/>
  <c r="M84" i="5"/>
  <c r="P84" i="5" s="1"/>
  <c r="J8" i="5"/>
  <c r="M8" i="5" s="1"/>
  <c r="P8" i="5" s="1"/>
  <c r="M46" i="5"/>
  <c r="P46" i="5" s="1"/>
  <c r="M54" i="5"/>
  <c r="P54" i="5" s="1"/>
  <c r="J60" i="5"/>
  <c r="M60" i="5" s="1"/>
  <c r="P60" i="5" s="1"/>
  <c r="M77" i="5"/>
  <c r="P77" i="5" s="1"/>
  <c r="J23" i="5"/>
  <c r="J31" i="5"/>
  <c r="M31" i="5" s="1"/>
  <c r="P31" i="5" s="1"/>
  <c r="J39" i="5"/>
  <c r="M39" i="5" s="1"/>
  <c r="P39" i="5" s="1"/>
  <c r="J47" i="5"/>
  <c r="M47" i="5" s="1"/>
  <c r="P47" i="5" s="1"/>
  <c r="J61" i="5"/>
  <c r="M61" i="5" s="1"/>
  <c r="P61" i="5" s="1"/>
  <c r="J64" i="5"/>
  <c r="M64" i="5" s="1"/>
  <c r="P64" i="5" s="1"/>
  <c r="J91" i="5"/>
  <c r="M91" i="5" s="1"/>
  <c r="P91" i="5" s="1"/>
  <c r="J26" i="5"/>
  <c r="J34" i="5"/>
  <c r="J42" i="5"/>
  <c r="M42" i="5" s="1"/>
  <c r="P42" i="5" s="1"/>
  <c r="J18" i="5"/>
  <c r="M18" i="5" s="1"/>
  <c r="P18" i="5" s="1"/>
  <c r="J62" i="5"/>
  <c r="M62" i="5" s="1"/>
  <c r="P62" i="5" s="1"/>
  <c r="M65" i="5"/>
  <c r="P65" i="5" s="1"/>
  <c r="J68" i="5"/>
  <c r="M68" i="5" s="1"/>
  <c r="P68" i="5" s="1"/>
  <c r="J73" i="5"/>
  <c r="M73" i="5" s="1"/>
  <c r="P73" i="5" s="1"/>
  <c r="J76" i="5"/>
  <c r="M76" i="5" s="1"/>
  <c r="P76" i="5" s="1"/>
  <c r="J13" i="5"/>
  <c r="M13" i="5" s="1"/>
  <c r="P13" i="5" s="1"/>
  <c r="J97" i="5"/>
  <c r="M97" i="5" s="1"/>
  <c r="P97" i="5" s="1"/>
  <c r="J40" i="5"/>
  <c r="J51" i="5"/>
  <c r="M51" i="5" s="1"/>
  <c r="P51" i="5" s="1"/>
  <c r="J16" i="5"/>
  <c r="M16" i="5" s="1"/>
  <c r="P16" i="5" s="1"/>
  <c r="J10" i="5"/>
  <c r="M10" i="5" s="1"/>
  <c r="P10" i="5" s="1"/>
  <c r="J49" i="5"/>
  <c r="M49" i="5" s="1"/>
  <c r="P49" i="5" s="1"/>
  <c r="J52" i="5"/>
  <c r="M52" i="5" s="1"/>
  <c r="P52" i="5" s="1"/>
  <c r="J69" i="5"/>
  <c r="M69" i="5" s="1"/>
  <c r="P69" i="5" s="1"/>
  <c r="J94" i="5"/>
  <c r="M94" i="5" s="1"/>
  <c r="P94" i="5" s="1"/>
  <c r="J72" i="5"/>
  <c r="M72" i="5" s="1"/>
  <c r="P72" i="5" s="1"/>
  <c r="J85" i="5"/>
  <c r="M85" i="5" s="1"/>
  <c r="P85" i="5" s="1"/>
  <c r="J53" i="5"/>
  <c r="M53" i="5" s="1"/>
  <c r="P53" i="5" s="1"/>
  <c r="J67" i="5"/>
  <c r="M67" i="5" s="1"/>
  <c r="P67" i="5" s="1"/>
  <c r="J70" i="5"/>
  <c r="M70" i="5" s="1"/>
  <c r="P70" i="5" s="1"/>
  <c r="J75" i="5"/>
  <c r="M75" i="5" s="1"/>
  <c r="P75" i="5" s="1"/>
  <c r="J88" i="5"/>
  <c r="M88" i="5" s="1"/>
  <c r="P88" i="5" s="1"/>
  <c r="J100" i="5"/>
  <c r="M100" i="5" s="1"/>
  <c r="P100" i="5" s="1"/>
  <c r="J21" i="5"/>
  <c r="M21" i="5" s="1"/>
  <c r="P21" i="5" s="1"/>
  <c r="M26" i="5"/>
  <c r="P26" i="5" s="1"/>
  <c r="J29" i="5"/>
  <c r="M29" i="5" s="1"/>
  <c r="P29" i="5" s="1"/>
  <c r="M34" i="5"/>
  <c r="P34" i="5" s="1"/>
  <c r="J37" i="5"/>
  <c r="M37" i="5" s="1"/>
  <c r="P37" i="5" s="1"/>
  <c r="J56" i="5"/>
  <c r="M56" i="5" s="1"/>
  <c r="P56" i="5" s="1"/>
  <c r="J15" i="5"/>
  <c r="M15" i="5" s="1"/>
  <c r="P15" i="5" s="1"/>
  <c r="J99" i="5"/>
  <c r="M99" i="5" s="1"/>
  <c r="P99" i="5" s="1"/>
  <c r="J80" i="5"/>
  <c r="M80" i="5" s="1"/>
  <c r="P80" i="5" s="1"/>
  <c r="J59" i="5"/>
  <c r="M59" i="5" s="1"/>
  <c r="P59" i="5" s="1"/>
  <c r="J48" i="5"/>
  <c r="M48" i="5" s="1"/>
  <c r="P48" i="5" s="1"/>
  <c r="J93" i="5"/>
  <c r="M93" i="5" s="1"/>
  <c r="P93" i="5" s="1"/>
  <c r="M96" i="5"/>
  <c r="P96" i="5" s="1"/>
  <c r="J11" i="5"/>
  <c r="M11" i="5" s="1"/>
  <c r="P11" i="5" s="1"/>
  <c r="J19" i="5"/>
  <c r="M19" i="5" s="1"/>
  <c r="P19" i="5" s="1"/>
  <c r="J24" i="5"/>
  <c r="M24" i="5" s="1"/>
  <c r="P24" i="5" s="1"/>
  <c r="J27" i="5"/>
  <c r="M27" i="5" s="1"/>
  <c r="P27" i="5" s="1"/>
  <c r="J32" i="5"/>
  <c r="M32" i="5" s="1"/>
  <c r="P32" i="5" s="1"/>
  <c r="J35" i="5"/>
  <c r="M35" i="5" s="1"/>
  <c r="P35" i="5" s="1"/>
  <c r="M40" i="5"/>
  <c r="P40" i="5" s="1"/>
  <c r="J43" i="5"/>
  <c r="M43" i="5" s="1"/>
  <c r="P43" i="5" s="1"/>
  <c r="M78" i="5"/>
  <c r="P78" i="5" s="1"/>
  <c r="M86" i="5"/>
  <c r="P86" i="5" s="1"/>
  <c r="J9" i="5"/>
  <c r="M9" i="5" s="1"/>
  <c r="P9" i="5" s="1"/>
  <c r="J14" i="5"/>
  <c r="M14" i="5" s="1"/>
  <c r="P14" i="5" s="1"/>
  <c r="J17" i="5"/>
  <c r="M17" i="5" s="1"/>
  <c r="P17" i="5" s="1"/>
  <c r="J22" i="5"/>
  <c r="M22" i="5" s="1"/>
  <c r="P22" i="5" s="1"/>
  <c r="J25" i="5"/>
  <c r="M25" i="5" s="1"/>
  <c r="P25" i="5" s="1"/>
  <c r="J30" i="5"/>
  <c r="M30" i="5" s="1"/>
  <c r="P30" i="5" s="1"/>
  <c r="J33" i="5"/>
  <c r="M33" i="5" s="1"/>
  <c r="P33" i="5" s="1"/>
  <c r="J38" i="5"/>
  <c r="M38" i="5" s="1"/>
  <c r="P38" i="5" s="1"/>
  <c r="J41" i="5"/>
  <c r="M41" i="5" s="1"/>
  <c r="P41" i="5" s="1"/>
  <c r="J57" i="5"/>
  <c r="M57" i="5" s="1"/>
  <c r="P57" i="5" s="1"/>
  <c r="J81" i="5"/>
  <c r="M81" i="5" s="1"/>
  <c r="P81" i="5" s="1"/>
  <c r="J89" i="5"/>
  <c r="M89" i="5" s="1"/>
  <c r="P89" i="5" s="1"/>
  <c r="J12" i="5"/>
  <c r="M12" i="5" s="1"/>
  <c r="P12" i="5" s="1"/>
  <c r="J20" i="5"/>
  <c r="M20" i="5" s="1"/>
  <c r="P20" i="5" s="1"/>
  <c r="M23" i="5"/>
  <c r="P23" i="5" s="1"/>
  <c r="J28" i="5"/>
  <c r="M28" i="5" s="1"/>
  <c r="P28" i="5" s="1"/>
  <c r="J36" i="5"/>
  <c r="M36" i="5" s="1"/>
  <c r="P36" i="5" s="1"/>
  <c r="J50" i="5"/>
  <c r="M50" i="5" s="1"/>
  <c r="P50" i="5" s="1"/>
  <c r="J55" i="5"/>
  <c r="M55" i="5" s="1"/>
  <c r="P55" i="5" s="1"/>
  <c r="J58" i="5"/>
  <c r="M58" i="5" s="1"/>
  <c r="P58" i="5" s="1"/>
  <c r="J63" i="5"/>
  <c r="M63" i="5" s="1"/>
  <c r="P63" i="5" s="1"/>
  <c r="J66" i="5"/>
  <c r="M66" i="5" s="1"/>
  <c r="P66" i="5" s="1"/>
  <c r="J71" i="5"/>
  <c r="M71" i="5" s="1"/>
  <c r="P71" i="5" s="1"/>
  <c r="J74" i="5"/>
  <c r="M74" i="5" s="1"/>
  <c r="P74" i="5" s="1"/>
  <c r="J79" i="5"/>
  <c r="M79" i="5" s="1"/>
  <c r="P79" i="5" s="1"/>
  <c r="J82" i="5"/>
  <c r="M82" i="5" s="1"/>
  <c r="P82" i="5" s="1"/>
  <c r="J87" i="5"/>
  <c r="M87" i="5" s="1"/>
  <c r="P87" i="5" s="1"/>
  <c r="J90" i="5"/>
  <c r="M90" i="5" s="1"/>
  <c r="P90" i="5" s="1"/>
  <c r="M95" i="5"/>
  <c r="P95" i="5" s="1"/>
  <c r="J98" i="5"/>
  <c r="M98" i="5" s="1"/>
  <c r="P98" i="5" s="1"/>
  <c r="J45" i="5"/>
  <c r="M45" i="5" s="1"/>
  <c r="P45" i="5" s="1"/>
  <c r="J44" i="5"/>
  <c r="M44" i="5" s="1"/>
  <c r="P44" i="5" s="1"/>
  <c r="O72" i="2"/>
  <c r="R72" i="2"/>
  <c r="S72" i="2" s="1"/>
  <c r="H50" i="2" l="1"/>
  <c r="J50" i="2" s="1"/>
  <c r="H49" i="2"/>
  <c r="J49" i="2" s="1"/>
  <c r="H47" i="2"/>
  <c r="J47" i="2" s="1"/>
  <c r="N47" i="2" s="1"/>
  <c r="H46" i="2"/>
  <c r="J46" i="2" s="1"/>
  <c r="H29" i="2"/>
  <c r="J29" i="2" s="1"/>
  <c r="N29" i="2" s="1"/>
  <c r="H48" i="2"/>
  <c r="J48" i="2" s="1"/>
  <c r="N50" i="2" l="1"/>
  <c r="O50" i="2" s="1"/>
  <c r="Y51" i="1"/>
  <c r="N49" i="2"/>
  <c r="Y50" i="1"/>
  <c r="N46" i="2"/>
  <c r="R46" i="2" s="1"/>
  <c r="S46" i="2" s="1"/>
  <c r="Y30" i="1"/>
  <c r="Y48" i="1"/>
  <c r="R29" i="2"/>
  <c r="S29" i="2" s="1"/>
  <c r="O29" i="2"/>
  <c r="N48" i="2"/>
  <c r="O48" i="2" s="1"/>
  <c r="Y49" i="1"/>
  <c r="Y47" i="1"/>
  <c r="O49" i="2"/>
  <c r="R49" i="2"/>
  <c r="S49" i="2" s="1"/>
  <c r="O47" i="2"/>
  <c r="R47" i="2"/>
  <c r="S47" i="2" s="1"/>
  <c r="R50" i="2" l="1"/>
  <c r="S50" i="2" s="1"/>
  <c r="O46" i="2"/>
  <c r="R48" i="2"/>
  <c r="S48" i="2" s="1"/>
  <c r="D11" i="5" l="1"/>
  <c r="D10" i="5"/>
  <c r="D9" i="5"/>
  <c r="H33" i="2"/>
  <c r="J33" i="2" s="1"/>
  <c r="N33" i="2" s="1"/>
  <c r="Y34" i="1"/>
  <c r="J34" i="2" l="1"/>
  <c r="R33" i="2"/>
  <c r="S33" i="2" s="1"/>
  <c r="O33" i="2"/>
  <c r="L7" i="5" l="1"/>
  <c r="I7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8" i="5"/>
  <c r="H9" i="2"/>
  <c r="J9" i="2" s="1"/>
  <c r="N9" i="2" s="1"/>
  <c r="H8" i="2"/>
  <c r="J8" i="2" s="1"/>
  <c r="N8" i="2" s="1"/>
  <c r="H36" i="2"/>
  <c r="J36" i="2" s="1"/>
  <c r="N36" i="2" s="1"/>
  <c r="H92" i="2"/>
  <c r="H90" i="2"/>
  <c r="H86" i="2"/>
  <c r="H83" i="2"/>
  <c r="H79" i="2"/>
  <c r="H73" i="2"/>
  <c r="H71" i="2"/>
  <c r="H67" i="2"/>
  <c r="H61" i="2"/>
  <c r="H53" i="2"/>
  <c r="H43" i="2"/>
  <c r="H41" i="2"/>
  <c r="H24" i="2"/>
  <c r="J24" i="2" s="1"/>
  <c r="H22" i="2"/>
  <c r="J22" i="2" s="1"/>
  <c r="H18" i="2"/>
  <c r="H14" i="2"/>
  <c r="J14" i="2" s="1"/>
  <c r="H75" i="2"/>
  <c r="H96" i="2"/>
  <c r="H91" i="2"/>
  <c r="H78" i="2"/>
  <c r="Y10" i="1" l="1"/>
  <c r="Y9" i="1"/>
  <c r="O9" i="2"/>
  <c r="R9" i="2"/>
  <c r="S9" i="2" s="1"/>
  <c r="R8" i="2"/>
  <c r="S8" i="2" s="1"/>
  <c r="O8" i="2"/>
  <c r="Y37" i="1"/>
  <c r="H37" i="2"/>
  <c r="J37" i="2" s="1"/>
  <c r="R36" i="2"/>
  <c r="S36" i="2" s="1"/>
  <c r="O36" i="2"/>
  <c r="H27" i="2"/>
  <c r="J27" i="2" s="1"/>
  <c r="H66" i="2"/>
  <c r="H28" i="2"/>
  <c r="J28" i="2" s="1"/>
  <c r="H95" i="2"/>
  <c r="H13" i="2"/>
  <c r="J13" i="2" s="1"/>
  <c r="H19" i="2"/>
  <c r="H42" i="2"/>
  <c r="H70" i="2"/>
  <c r="H74" i="2"/>
  <c r="H80" i="2"/>
  <c r="H87" i="2"/>
  <c r="H58" i="2"/>
  <c r="J58" i="2" s="1"/>
  <c r="H15" i="2"/>
  <c r="J15" i="2" s="1"/>
  <c r="H38" i="2"/>
  <c r="H57" i="2"/>
  <c r="J57" i="2" s="1"/>
  <c r="H63" i="2"/>
  <c r="H23" i="2"/>
  <c r="J23" i="2" s="1"/>
  <c r="H54" i="2"/>
  <c r="H59" i="2"/>
  <c r="J59" i="2" s="1"/>
  <c r="H30" i="2"/>
  <c r="H62" i="2"/>
  <c r="H60" i="2"/>
  <c r="J60" i="2" s="1"/>
  <c r="N22" i="2"/>
  <c r="R22" i="2" s="1"/>
  <c r="S22" i="2" s="1"/>
  <c r="N14" i="2"/>
  <c r="O14" i="2" s="1"/>
  <c r="N24" i="2"/>
  <c r="R24" i="2" s="1"/>
  <c r="S24" i="2" s="1"/>
  <c r="Y25" i="1"/>
  <c r="H12" i="2"/>
  <c r="J12" i="2" s="1"/>
  <c r="Y23" i="1"/>
  <c r="Y15" i="1"/>
  <c r="J43" i="2"/>
  <c r="N60" i="2" l="1"/>
  <c r="O60" i="2" s="1"/>
  <c r="Y13" i="1"/>
  <c r="N37" i="2"/>
  <c r="R37" i="2" s="1"/>
  <c r="S37" i="2" s="1"/>
  <c r="Y14" i="1"/>
  <c r="N13" i="2"/>
  <c r="R13" i="2" s="1"/>
  <c r="S13" i="2" s="1"/>
  <c r="N57" i="2"/>
  <c r="R57" i="2" s="1"/>
  <c r="S57" i="2" s="1"/>
  <c r="Y58" i="1"/>
  <c r="N27" i="2"/>
  <c r="O27" i="2" s="1"/>
  <c r="Y28" i="1"/>
  <c r="Y16" i="1"/>
  <c r="N59" i="2"/>
  <c r="R59" i="2" s="1"/>
  <c r="S59" i="2" s="1"/>
  <c r="Y60" i="1"/>
  <c r="N15" i="2"/>
  <c r="O15" i="2" s="1"/>
  <c r="N58" i="2"/>
  <c r="R58" i="2" s="1"/>
  <c r="S58" i="2" s="1"/>
  <c r="Y59" i="1"/>
  <c r="N28" i="2"/>
  <c r="Y29" i="1"/>
  <c r="N23" i="2"/>
  <c r="R23" i="2" s="1"/>
  <c r="S23" i="2" s="1"/>
  <c r="Y24" i="1"/>
  <c r="R14" i="2"/>
  <c r="S14" i="2" s="1"/>
  <c r="N12" i="2"/>
  <c r="O12" i="2" s="1"/>
  <c r="O22" i="2"/>
  <c r="O24" i="2"/>
  <c r="N43" i="2"/>
  <c r="R43" i="2" s="1"/>
  <c r="Y44" i="1"/>
  <c r="O37" i="2" l="1"/>
  <c r="R60" i="2"/>
  <c r="S60" i="2" s="1"/>
  <c r="S43" i="2"/>
  <c r="R27" i="2"/>
  <c r="S27" i="2" s="1"/>
  <c r="O59" i="2"/>
  <c r="R15" i="2"/>
  <c r="S15" i="2" s="1"/>
  <c r="O13" i="2"/>
  <c r="O57" i="2"/>
  <c r="O58" i="2"/>
  <c r="R28" i="2"/>
  <c r="O28" i="2"/>
  <c r="O23" i="2"/>
  <c r="R12" i="2"/>
  <c r="S12" i="2" s="1"/>
  <c r="O43" i="2"/>
  <c r="S28" i="2" l="1"/>
  <c r="D7" i="5"/>
  <c r="J80" i="2"/>
  <c r="J79" i="2"/>
  <c r="J78" i="2"/>
  <c r="J92" i="2"/>
  <c r="J91" i="2"/>
  <c r="J90" i="2"/>
  <c r="N90" i="2" l="1"/>
  <c r="R90" i="2" s="1"/>
  <c r="N91" i="2"/>
  <c r="O91" i="2" s="1"/>
  <c r="N92" i="2"/>
  <c r="O92" i="2" s="1"/>
  <c r="Y92" i="1"/>
  <c r="Y91" i="1"/>
  <c r="Y93" i="1"/>
  <c r="N80" i="2"/>
  <c r="O80" i="2" s="1"/>
  <c r="Y81" i="1"/>
  <c r="Y79" i="1"/>
  <c r="N78" i="2"/>
  <c r="R78" i="2" s="1"/>
  <c r="N79" i="2"/>
  <c r="R79" i="2" s="1"/>
  <c r="Y80" i="1"/>
  <c r="S90" i="2" l="1"/>
  <c r="S78" i="2"/>
  <c r="S79" i="2"/>
  <c r="R91" i="2"/>
  <c r="O90" i="2"/>
  <c r="O79" i="2"/>
  <c r="R92" i="2"/>
  <c r="R80" i="2"/>
  <c r="O78" i="2"/>
  <c r="S92" i="2" l="1"/>
  <c r="S91" i="2"/>
  <c r="S80" i="2"/>
  <c r="J54" i="2"/>
  <c r="J53" i="2"/>
  <c r="Y54" i="1" l="1"/>
  <c r="N53" i="2"/>
  <c r="Y55" i="1"/>
  <c r="N54" i="2"/>
  <c r="R54" i="2" l="1"/>
  <c r="O54" i="2"/>
  <c r="R53" i="2"/>
  <c r="O53" i="2"/>
  <c r="J67" i="2"/>
  <c r="J66" i="2"/>
  <c r="S53" i="2" l="1"/>
  <c r="S54" i="2"/>
  <c r="Y67" i="1"/>
  <c r="N66" i="2"/>
  <c r="N67" i="2"/>
  <c r="Y68" i="1"/>
  <c r="R67" i="2" l="1"/>
  <c r="O67" i="2"/>
  <c r="R66" i="2"/>
  <c r="O66" i="2"/>
  <c r="J83" i="2"/>
  <c r="J87" i="2"/>
  <c r="J86" i="2"/>
  <c r="S66" i="2" l="1"/>
  <c r="S67" i="2"/>
  <c r="N86" i="2"/>
  <c r="N87" i="2"/>
  <c r="N83" i="2"/>
  <c r="Y87" i="1"/>
  <c r="Y88" i="1"/>
  <c r="Y84" i="1"/>
  <c r="R87" i="2" l="1"/>
  <c r="O87" i="2"/>
  <c r="R86" i="2"/>
  <c r="O86" i="2"/>
  <c r="R83" i="2"/>
  <c r="O83" i="2"/>
  <c r="J38" i="2"/>
  <c r="J73" i="2"/>
  <c r="J74" i="2"/>
  <c r="S86" i="2" l="1"/>
  <c r="S87" i="2"/>
  <c r="S83" i="2"/>
  <c r="Y38" i="1"/>
  <c r="N38" i="2"/>
  <c r="N74" i="2"/>
  <c r="N73" i="2"/>
  <c r="Y73" i="1"/>
  <c r="Y75" i="1"/>
  <c r="Y74" i="1"/>
  <c r="Y39" i="1"/>
  <c r="J96" i="2"/>
  <c r="J75" i="2"/>
  <c r="J70" i="2"/>
  <c r="J41" i="2"/>
  <c r="J19" i="2"/>
  <c r="J95" i="2"/>
  <c r="J71" i="2"/>
  <c r="J18" i="2"/>
  <c r="D2" i="2"/>
  <c r="D1" i="2"/>
  <c r="R38" i="2" l="1"/>
  <c r="O38" i="2"/>
  <c r="R74" i="2"/>
  <c r="O74" i="2"/>
  <c r="R73" i="2"/>
  <c r="O73" i="2"/>
  <c r="N70" i="2"/>
  <c r="N75" i="2"/>
  <c r="N18" i="2"/>
  <c r="N96" i="2"/>
  <c r="N71" i="2"/>
  <c r="N41" i="2"/>
  <c r="N95" i="2"/>
  <c r="N19" i="2"/>
  <c r="Y71" i="1"/>
  <c r="Y72" i="1"/>
  <c r="Y19" i="1"/>
  <c r="Y97" i="1"/>
  <c r="Y42" i="1"/>
  <c r="Y76" i="1"/>
  <c r="Y96" i="1"/>
  <c r="Y20" i="1"/>
  <c r="S38" i="2" l="1"/>
  <c r="S73" i="2"/>
  <c r="S74" i="2"/>
  <c r="R41" i="2"/>
  <c r="O41" i="2"/>
  <c r="R75" i="2"/>
  <c r="O75" i="2"/>
  <c r="R95" i="2"/>
  <c r="O95" i="2"/>
  <c r="R18" i="2"/>
  <c r="O18" i="2"/>
  <c r="R19" i="2"/>
  <c r="O19" i="2"/>
  <c r="R96" i="2"/>
  <c r="O96" i="2"/>
  <c r="R71" i="2"/>
  <c r="O71" i="2"/>
  <c r="R70" i="2"/>
  <c r="O70" i="2"/>
  <c r="S41" i="2" l="1"/>
  <c r="S19" i="2"/>
  <c r="S18" i="2"/>
  <c r="S71" i="2"/>
  <c r="S96" i="2"/>
  <c r="S95" i="2"/>
  <c r="S75" i="2"/>
  <c r="S70" i="2"/>
  <c r="J63" i="2"/>
  <c r="N63" i="2" l="1"/>
  <c r="J62" i="2"/>
  <c r="Y63" i="1" l="1"/>
  <c r="R63" i="2"/>
  <c r="O63" i="2"/>
  <c r="N62" i="2"/>
  <c r="J61" i="2"/>
  <c r="Y62" i="1" l="1"/>
  <c r="S63" i="2"/>
  <c r="R62" i="2"/>
  <c r="O62" i="2"/>
  <c r="N61" i="2"/>
  <c r="Y64" i="1"/>
  <c r="Y61" i="1"/>
  <c r="J30" i="2"/>
  <c r="G7" i="5" l="1"/>
  <c r="J7" i="5" s="1"/>
  <c r="M7" i="5" s="1"/>
  <c r="S62" i="2"/>
  <c r="R61" i="2"/>
  <c r="O61" i="2"/>
  <c r="N30" i="2"/>
  <c r="Y31" i="1"/>
  <c r="S61" i="2" l="1"/>
  <c r="R30" i="2"/>
  <c r="P7" i="5" s="1"/>
  <c r="O30" i="2"/>
  <c r="J42" i="2"/>
  <c r="E3" i="5"/>
  <c r="E4" i="5"/>
  <c r="S30" i="2" l="1"/>
  <c r="N42" i="2"/>
  <c r="Y43" i="1"/>
  <c r="R42" i="2" l="1"/>
  <c r="O42" i="2"/>
  <c r="S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M5" authorId="0" shapeId="0" xr:uid="{FAD6A11E-758E-4426-81F8-E61EDE486417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  <comment ref="Q5" authorId="0" shapeId="0" xr:uid="{220B0AD3-89CC-4A37-B24F-D3B88080FA38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I6" authorId="0" shapeId="0" xr:uid="{54A2F462-9BC4-4C10-955D-CB2416C25D3B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  <comment ref="L6" authorId="0" shapeId="0" xr:uid="{13B43063-4913-4617-BBD5-CED994E9BF22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</commentList>
</comments>
</file>

<file path=xl/sharedStrings.xml><?xml version="1.0" encoding="utf-8"?>
<sst xmlns="http://schemas.openxmlformats.org/spreadsheetml/2006/main" count="1481" uniqueCount="353">
  <si>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</si>
  <si>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</si>
  <si>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</si>
  <si>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</si>
  <si>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</si>
  <si>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</si>
  <si>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</si>
  <si>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</si>
  <si>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</si>
  <si>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</si>
  <si>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</si>
  <si>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</si>
  <si>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</si>
  <si>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</si>
  <si>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</si>
  <si>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</si>
  <si>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</si>
  <si>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</si>
  <si>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</si>
  <si>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</si>
  <si>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</si>
  <si>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</si>
  <si>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</si>
  <si>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</si>
  <si>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</si>
  <si>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</si>
  <si>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HB</t>
  </si>
  <si>
    <t>Si</t>
  </si>
  <si>
    <t>M</t>
  </si>
  <si>
    <t>E</t>
  </si>
  <si>
    <t>SD</t>
  </si>
  <si>
    <t>6MT</t>
  </si>
  <si>
    <t>Ambos</t>
  </si>
  <si>
    <t>A</t>
  </si>
  <si>
    <t>Precio Sugerido Fleetsale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</si>
  <si>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</si>
  <si>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</si>
  <si>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</si>
  <si>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</si>
  <si>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</si>
  <si>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</si>
  <si>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5MT</t>
  </si>
  <si>
    <t>5  pas</t>
  </si>
  <si>
    <t>5 pas</t>
  </si>
  <si>
    <t>6AT</t>
  </si>
  <si>
    <t>8"</t>
  </si>
  <si>
    <t>Venue QX</t>
  </si>
  <si>
    <t>9"</t>
  </si>
  <si>
    <t>SNW5D2617</t>
  </si>
  <si>
    <t>Espejos: Eléctricos (E) / Eléctricos Abatibles (A)</t>
  </si>
  <si>
    <t>Llave Plegable (LLP) / Botón de encendido (B)</t>
  </si>
  <si>
    <t>LLP</t>
  </si>
  <si>
    <t>B</t>
  </si>
  <si>
    <t>16"</t>
  </si>
  <si>
    <t>15"</t>
  </si>
  <si>
    <t>Accent Hci</t>
  </si>
  <si>
    <t>ACCENT HCi 1.6 AT VALUE</t>
  </si>
  <si>
    <t>H6S4D261F</t>
  </si>
  <si>
    <t>DD806</t>
  </si>
  <si>
    <t>17"</t>
  </si>
  <si>
    <t>Norma Emisión</t>
  </si>
  <si>
    <t>Euro 6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</si>
  <si>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</si>
  <si>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</si>
  <si>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</si>
  <si>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</si>
  <si>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</si>
  <si>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</si>
  <si>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</si>
  <si>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</si>
  <si>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</t>
  </si>
  <si>
    <t>GWWDD5G1X</t>
  </si>
  <si>
    <t>TUCSON NX4 2.0 AT VALUE</t>
  </si>
  <si>
    <t>18"</t>
  </si>
  <si>
    <t>GWWD2J61F</t>
  </si>
  <si>
    <t>Ambas</t>
  </si>
  <si>
    <t>TUCSON NX4 1.6T AT VALUE</t>
  </si>
  <si>
    <t>10"</t>
  </si>
  <si>
    <t>DD0CG</t>
  </si>
  <si>
    <t>DD0JU</t>
  </si>
  <si>
    <t>DD0JV</t>
  </si>
  <si>
    <t>CVT</t>
  </si>
  <si>
    <t>GRAND I-10 Ai3 SEDÁN</t>
  </si>
  <si>
    <t>GRAND I-10 AI3 SEDAN 1.2 MT PLUS</t>
  </si>
  <si>
    <t>GRAND I-10 AI3 SEDAN 1.2 MT VALUE</t>
  </si>
  <si>
    <t>VENUE QX 1.6 MT PLUS</t>
  </si>
  <si>
    <t>SANTA FE TM FL</t>
  </si>
  <si>
    <t>SANTA FE TM 2.5 AT PLUS FL</t>
  </si>
  <si>
    <t>7 Pas.</t>
  </si>
  <si>
    <t>SANTA FE TM 2.5 AT VALUE FL</t>
  </si>
  <si>
    <t>SANTA FE TM 2.5 AT 4WD VALUE FL</t>
  </si>
  <si>
    <t>STARIA US4 MB</t>
  </si>
  <si>
    <t>MB</t>
  </si>
  <si>
    <t>Euro6</t>
  </si>
  <si>
    <t>8AT</t>
  </si>
  <si>
    <t>9 Pas</t>
  </si>
  <si>
    <t>STARIA US4 MB 2.2 CRDI AT 4WD 7P LUXURY</t>
  </si>
  <si>
    <t>7 Pas</t>
  </si>
  <si>
    <t>STARIA US4 MB 2.2 CRDI AT 4WD 9P LUXURY</t>
  </si>
  <si>
    <t>I-20 Bi3</t>
  </si>
  <si>
    <t>HQS4K3615</t>
  </si>
  <si>
    <t>DD921</t>
  </si>
  <si>
    <t>S1W7L961F</t>
  </si>
  <si>
    <t>S1W7L961G</t>
  </si>
  <si>
    <t>GG0B4</t>
  </si>
  <si>
    <t>GG0B5</t>
  </si>
  <si>
    <t>SVS6K4617</t>
  </si>
  <si>
    <t>SZB72FC5K</t>
  </si>
  <si>
    <t>SZB92FC5K</t>
  </si>
  <si>
    <t>Santa Fe TM 2.5 AT PLUS FL</t>
  </si>
  <si>
    <t>Santa Fe TM 2.5 AT VALUE FL</t>
  </si>
  <si>
    <t>Santa Fe TM 2.5 AT 4WD VALUE FL</t>
  </si>
  <si>
    <t>Santa Fe TM 2.2 CRDI AT PLUS FL</t>
  </si>
  <si>
    <t>8DCT</t>
  </si>
  <si>
    <t>Santa Fe TM 2.2 CRDI AT 4WD VALUE FL</t>
  </si>
  <si>
    <t>Santa Fe TM 2.2 CRDI AT 4WD LIMITED FL</t>
  </si>
  <si>
    <t>SANTA FE TM 2.2 CRDI AT PLUS FL</t>
  </si>
  <si>
    <t>SANTA FE TM 2.2 CRDI AT 4WD VALUE FL</t>
  </si>
  <si>
    <t>SANTA FE TM 2.2 CRDI AT 4WD LIMITED FL</t>
  </si>
  <si>
    <t>S1W72HC5M</t>
  </si>
  <si>
    <t>DD0RT</t>
  </si>
  <si>
    <t>S1W72HC5N</t>
  </si>
  <si>
    <t>GG23K</t>
  </si>
  <si>
    <t>DD0S9</t>
  </si>
  <si>
    <t>GG26I</t>
  </si>
  <si>
    <t>GG26J</t>
  </si>
  <si>
    <t>I20 BI3 1.4 MT VALUE</t>
  </si>
  <si>
    <t>DD169</t>
  </si>
  <si>
    <t>DD249</t>
  </si>
  <si>
    <t>GG24H</t>
  </si>
  <si>
    <t>DD0VC</t>
  </si>
  <si>
    <t>KONA OS HEV 1.6 AT VALUE</t>
  </si>
  <si>
    <t>6DCT</t>
  </si>
  <si>
    <t>TC</t>
  </si>
  <si>
    <t>KONA OS EV VALUE</t>
  </si>
  <si>
    <t>AT</t>
  </si>
  <si>
    <t>N/A</t>
  </si>
  <si>
    <t>KONA OS EV PREMIUM</t>
  </si>
  <si>
    <t>CZW5K6A1TEV1 D D418</t>
  </si>
  <si>
    <t>Kona OS EV</t>
  </si>
  <si>
    <t>GKW5ZGZ7Z D D921</t>
  </si>
  <si>
    <t>Kona OS HEV</t>
  </si>
  <si>
    <t>GKW5ZGZ7Z</t>
  </si>
  <si>
    <t>CZW5K6A1TEV1</t>
  </si>
  <si>
    <t>DD418</t>
  </si>
  <si>
    <t>EE346</t>
  </si>
  <si>
    <t>HH130</t>
  </si>
  <si>
    <t>DD922</t>
  </si>
  <si>
    <t>DD09B</t>
  </si>
  <si>
    <t>DD613</t>
  </si>
  <si>
    <t>DD297</t>
  </si>
  <si>
    <t>DD09C</t>
  </si>
  <si>
    <t>TUCSON NX4e HEV</t>
  </si>
  <si>
    <t>TUCSON NX4 1.6T HEV AT VALUE</t>
  </si>
  <si>
    <t>Euro 6d</t>
  </si>
  <si>
    <t>TUCSON NX4 1.6T HEV AT LIMITED</t>
  </si>
  <si>
    <t>JFW5D5G1FEV1</t>
  </si>
  <si>
    <t>DD545</t>
  </si>
  <si>
    <t>DD546</t>
  </si>
  <si>
    <t>HQS4K3615 D D921</t>
  </si>
  <si>
    <t>HQS4K3615 D D02N</t>
  </si>
  <si>
    <t>H6S4D261F D D806</t>
  </si>
  <si>
    <t>SVS6K4617 D D249</t>
  </si>
  <si>
    <t>SNW5D2617 G G0B4</t>
  </si>
  <si>
    <t>SNW5D2617 G G0B5</t>
  </si>
  <si>
    <t>FHW5D6617 D D0RV</t>
  </si>
  <si>
    <t>FHW5D661V D D0S4</t>
  </si>
  <si>
    <t>FHW5D6617 D D0S5</t>
  </si>
  <si>
    <t>GWWDD5G1U D D0VC</t>
  </si>
  <si>
    <t>GWWD2J61F D D0CG</t>
  </si>
  <si>
    <t>GWWDD5G1U D D0JU</t>
  </si>
  <si>
    <t>JFW5D5G1FEV1 D D546</t>
  </si>
  <si>
    <t>JFW5D5G1FEV1 D D545</t>
  </si>
  <si>
    <t>S1W7L961F D D0S9</t>
  </si>
  <si>
    <t>S1W7L961F G G26I</t>
  </si>
  <si>
    <t>S1W7L961G G G26J</t>
  </si>
  <si>
    <t>S1W72HC5M D D0RT</t>
  </si>
  <si>
    <t>S1W72HC5N G G23K</t>
  </si>
  <si>
    <t>S1W72HC5N G G24H</t>
  </si>
  <si>
    <t>SZB72FC5K E E346</t>
  </si>
  <si>
    <t>SZB92FC5K H H130</t>
  </si>
  <si>
    <t>Creta Grand SU2i LWB</t>
  </si>
  <si>
    <t>CRETA GRAND SU2i 2.0 MT PLUS</t>
  </si>
  <si>
    <t xml:space="preserve"> 7 pas</t>
  </si>
  <si>
    <t>CRETA GRAND SU2i 2.0 AT VALUE</t>
  </si>
  <si>
    <t>7 pas</t>
  </si>
  <si>
    <t>Euro 6c</t>
  </si>
  <si>
    <t>FHWC2J617 G G624</t>
  </si>
  <si>
    <t>FHWC2J61F G G625</t>
  </si>
  <si>
    <t>FHWC2J61F</t>
  </si>
  <si>
    <t>GG625</t>
  </si>
  <si>
    <t>FHWC2J617</t>
  </si>
  <si>
    <t>GG624</t>
  </si>
  <si>
    <t>DD999</t>
  </si>
  <si>
    <t>DD03A</t>
  </si>
  <si>
    <t>DD0XM</t>
  </si>
  <si>
    <t>DD0XW</t>
  </si>
  <si>
    <t>GG0GG</t>
  </si>
  <si>
    <t>Precio Fleetsale Sugerido sin financiamiento</t>
  </si>
  <si>
    <t>Bono Adicional a bono importador con Credito Convencional</t>
  </si>
  <si>
    <t>Bono Adicionales por Compra Maestra</t>
  </si>
  <si>
    <t>Bono adicional sólo con Crédito Amicar Convencional</t>
  </si>
  <si>
    <t>Precio Sugerido con Financiamiento</t>
  </si>
  <si>
    <t>Bono adicional sólo con Crédito Amicar Maestro</t>
  </si>
  <si>
    <t>Precio Sugerido con Financiamiento Amicar Compra Maestra</t>
  </si>
  <si>
    <t>Precio sin financiamiento Sugerido Fleetsale</t>
  </si>
  <si>
    <t>Margen sucursal Fleetsale</t>
  </si>
  <si>
    <t>Bono Adicional sólo con  Crédito Amicar</t>
  </si>
  <si>
    <t>Grand i10 Ai3 SEDÁN</t>
  </si>
  <si>
    <t>Accent HCi</t>
  </si>
  <si>
    <t>Santa Fe TM FL</t>
  </si>
  <si>
    <t>GKW5ZGZ7Z D D09C</t>
  </si>
  <si>
    <t>GG967</t>
  </si>
  <si>
    <t>IONIQ 5 NE EV</t>
  </si>
  <si>
    <t>IONIQ 5 NE EV PREMIUM</t>
  </si>
  <si>
    <t>GIW5ZHZ7Z D D959</t>
  </si>
  <si>
    <t>IONIQ 5 NE EV LIMITED</t>
  </si>
  <si>
    <t>GIW5ZHZ7Z D D958</t>
  </si>
  <si>
    <t>IONIQ 5 NE EV AWD LIMITED</t>
  </si>
  <si>
    <t>GIW5YCZ7Z D D958</t>
  </si>
  <si>
    <t>Palisade LX2 FL</t>
  </si>
  <si>
    <t>PALISADE LX2 3.5 AT AWD PREMIUM FL</t>
  </si>
  <si>
    <t>S8W8J461K G G24O</t>
  </si>
  <si>
    <t>PALISADE LX2 2.2 CRDI AT AWD PREMIUM FL</t>
  </si>
  <si>
    <t>S8W82FC5K G G24O</t>
  </si>
  <si>
    <t>PALISADE LX2 2.2 CRDI AT AWD LIMITED FL</t>
  </si>
  <si>
    <t>S8W82FC5K G G24P</t>
  </si>
  <si>
    <t>12,3"</t>
  </si>
  <si>
    <t>20"</t>
  </si>
  <si>
    <t>S8W8J461K</t>
  </si>
  <si>
    <t>GG24O</t>
  </si>
  <si>
    <t>S8W82FC5K</t>
  </si>
  <si>
    <t>GIW5ZHZ7Z</t>
  </si>
  <si>
    <t>DD959</t>
  </si>
  <si>
    <t>DD958</t>
  </si>
  <si>
    <t>GIW5YCZ7Z</t>
  </si>
  <si>
    <t>DD02N</t>
  </si>
  <si>
    <t>VENUE QX 1.6 AT VALUE</t>
  </si>
  <si>
    <t>8 Pas.</t>
  </si>
  <si>
    <t>DD1H1</t>
  </si>
  <si>
    <t>DD1H2</t>
  </si>
  <si>
    <t>GG0IA</t>
  </si>
  <si>
    <t>SNW5D261F</t>
  </si>
  <si>
    <t>GG0B6</t>
  </si>
  <si>
    <t>GG0G6</t>
  </si>
  <si>
    <t>Comentario equipamiento</t>
  </si>
  <si>
    <t>Sin espejos con función abatible eléctricamente</t>
  </si>
  <si>
    <t>Con espejos con función abatible eléctricamente</t>
  </si>
  <si>
    <t>Sin asientos ventilados y sin asientos de cuero</t>
  </si>
  <si>
    <t>Con asientos ventilados y de cuero</t>
  </si>
  <si>
    <t>Sin botón de encendido</t>
  </si>
  <si>
    <t>Con botón de encendido</t>
  </si>
  <si>
    <t>Cluster/tablero 4,2"</t>
  </si>
  <si>
    <t>Con cluster/tablero digital 10,25" y retrovisor electrocromático</t>
  </si>
  <si>
    <t>Con 6 AB y Euro6</t>
  </si>
  <si>
    <t>Cluster/tablero 3,5"</t>
  </si>
  <si>
    <t>Con función espejos abatibles electricamente + cluster/tablero digital 4,2"</t>
  </si>
  <si>
    <t>Diferencia con precio publicado, por equipamiento</t>
  </si>
  <si>
    <t>GRAND I-10 Ai3 HB FL</t>
  </si>
  <si>
    <t>GRAND I-10 AI3 HB 1.0 MT GO FL</t>
  </si>
  <si>
    <t>Radio convencional</t>
  </si>
  <si>
    <t>-</t>
  </si>
  <si>
    <t>No</t>
  </si>
  <si>
    <t>GRAND I-10 AI3 HB 1.2 MT PLUS FL</t>
  </si>
  <si>
    <t>GRAND I-10 AI3 HB 1.2 MT DESIGN FL</t>
  </si>
  <si>
    <t>GRAND I-10 AI3 HB 1.2 AT PLUS FL</t>
  </si>
  <si>
    <t>4AT</t>
  </si>
  <si>
    <t>Grand i10 Ai3 SEDÁN FL</t>
  </si>
  <si>
    <t>GRAND I-10 AI3 SEDAN 1.2 MT PLUS FL</t>
  </si>
  <si>
    <t>GRAND I-10 AI3 SEDAN 1.2 MT DESIGN FL</t>
  </si>
  <si>
    <t>GRAND I-10 AI3 SEDAN 1.2 AT PLUS FL</t>
  </si>
  <si>
    <t>I20 BI3 1.4 MT FUNK EDITION</t>
  </si>
  <si>
    <t>DD0EI</t>
  </si>
  <si>
    <t>DD0KG</t>
  </si>
  <si>
    <t>GG721</t>
  </si>
  <si>
    <t>GG748</t>
  </si>
  <si>
    <t>HQS4K361B</t>
  </si>
  <si>
    <t>HQS6K2615</t>
  </si>
  <si>
    <t>DD0KF</t>
  </si>
  <si>
    <t>DD0EG</t>
  </si>
  <si>
    <t>HQS6K3615</t>
  </si>
  <si>
    <t>DD0EH</t>
  </si>
  <si>
    <t>DD0KE</t>
  </si>
  <si>
    <t>GG717</t>
  </si>
  <si>
    <t>GG751</t>
  </si>
  <si>
    <t>HQS6K361B</t>
  </si>
  <si>
    <t>DD473</t>
  </si>
  <si>
    <t>GG2F8</t>
  </si>
  <si>
    <t>GG2F9</t>
  </si>
  <si>
    <t>DD1H4</t>
  </si>
  <si>
    <t>DD1H5</t>
  </si>
  <si>
    <t>Versión con llanta 18"</t>
  </si>
  <si>
    <t>Versión con llanta 20"</t>
  </si>
  <si>
    <t>Con botón de encendido + llanta 18"</t>
  </si>
  <si>
    <t>Con 6 AB, Euro 6, y Cluster/tablero digital 4,2"</t>
  </si>
  <si>
    <t>TUCSON NX4 2.0 MT PLUS</t>
  </si>
  <si>
    <t>TUCSON NX4 2.0 AT PLUS</t>
  </si>
  <si>
    <t>TUCSON NX4 2.0 AT 4WD PLUS</t>
  </si>
  <si>
    <t>ACCENT HCi 1.4 MT PLUS</t>
  </si>
  <si>
    <t>ACCENT HCi 1.4 MT VALUE</t>
  </si>
  <si>
    <t>I20 BI3 1.4 MT PLUS</t>
  </si>
  <si>
    <t>GRAND I-10 Ai3 HB</t>
  </si>
  <si>
    <t>GRAND I-10 AI3 HB 1.2 MT PLUS</t>
  </si>
  <si>
    <t>GRAND I-10 AI3 HB 1.2 MT VALUE</t>
  </si>
  <si>
    <t>14"</t>
  </si>
  <si>
    <t>H6S4K4617</t>
  </si>
  <si>
    <t>DD03X</t>
  </si>
  <si>
    <t>DD807</t>
  </si>
  <si>
    <t>DD748</t>
  </si>
  <si>
    <t>DD997</t>
  </si>
  <si>
    <t>DD747</t>
  </si>
  <si>
    <t>DD998</t>
  </si>
  <si>
    <t>DD296</t>
  </si>
  <si>
    <t>DD474</t>
  </si>
  <si>
    <t>DD07A</t>
  </si>
  <si>
    <t>DD07B</t>
  </si>
  <si>
    <t>GWWD2J617</t>
  </si>
  <si>
    <t>DD1GX</t>
  </si>
  <si>
    <t>GWWD2J61G</t>
  </si>
  <si>
    <t>DD0XX</t>
  </si>
  <si>
    <t>DD1H3</t>
  </si>
  <si>
    <t>GG0KA</t>
  </si>
  <si>
    <t>Tapa rueda 15"</t>
  </si>
  <si>
    <t>Llanta 16"</t>
  </si>
  <si>
    <t>Accent BN7i</t>
  </si>
  <si>
    <t>ACCENT BN7i 1.5 MT PLUS</t>
  </si>
  <si>
    <t>0YS4D6617</t>
  </si>
  <si>
    <t>DD346</t>
  </si>
  <si>
    <t>CRETA SU2id</t>
  </si>
  <si>
    <t>Creta SU2id 1.5 MT PLUS</t>
  </si>
  <si>
    <t>Creta SU2id 1.5 CVT PLUS</t>
  </si>
  <si>
    <t>Creta SU2id 1.5 MT DESIGN</t>
  </si>
  <si>
    <t>Creta SU2id 1.5 CVT DESIGN</t>
  </si>
  <si>
    <t>Creta SU2id 1.5 CVT PREMIUM</t>
  </si>
  <si>
    <t>Vigencia: desde 01 de Noviembre 2023</t>
  </si>
  <si>
    <t>PRECIOS SUGERIDOS DE VENTA FLEETSALE N° 11 - 2023</t>
  </si>
  <si>
    <t>ACCENT HCi 1.4 MT BLACK</t>
  </si>
  <si>
    <t>DD450</t>
  </si>
  <si>
    <t>DD03P</t>
  </si>
  <si>
    <t>DD03Y</t>
  </si>
  <si>
    <t>I7W5D6617</t>
  </si>
  <si>
    <t>DD3EK</t>
  </si>
  <si>
    <t>I7W5D661V</t>
  </si>
  <si>
    <t>DD3EL</t>
  </si>
  <si>
    <t>DD3DR</t>
  </si>
  <si>
    <t>DD3EP</t>
  </si>
  <si>
    <t>DD3BP</t>
  </si>
  <si>
    <t>DD0VD</t>
  </si>
  <si>
    <t>GG0KE</t>
  </si>
  <si>
    <t>GG03R</t>
  </si>
  <si>
    <t>Euro5 - Inscrita. Solo año 2023</t>
  </si>
  <si>
    <t>Euro 6 y con cluster/tablero digital 4,2"</t>
  </si>
  <si>
    <t>Versión color negro (X5B), negro - amarillo (N/A), amarillo (NFA)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</si>
</sst>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  <numFmt numFmtId="172" formatCode="#,###\ &quot;Pas.&quot;"/>
    <numFmt numFmtId="173" formatCode="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ourier New"/>
      <family val="3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Continuous" vertical="center"/>
    </xf>
    <xf numFmtId="0" fontId="26" fillId="0" borderId="0" xfId="3" applyFont="1" applyAlignment="1">
      <alignment horizontal="centerContinuous" vertical="center"/>
    </xf>
    <xf numFmtId="0" fontId="27" fillId="0" borderId="0" xfId="3" applyFont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Alignment="1">
      <alignment vertical="center"/>
    </xf>
    <xf numFmtId="0" fontId="6" fillId="4" borderId="0" xfId="3" applyFont="1" applyFill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Alignment="1">
      <alignment horizontal="left" vertical="center"/>
    </xf>
    <xf numFmtId="0" fontId="8" fillId="4" borderId="0" xfId="7" applyFont="1" applyFill="1" applyAlignment="1">
      <alignment vertical="center"/>
    </xf>
    <xf numFmtId="0" fontId="33" fillId="0" borderId="0" xfId="3" applyFont="1" applyAlignment="1">
      <alignment horizontal="center" vertical="center"/>
    </xf>
    <xf numFmtId="0" fontId="22" fillId="4" borderId="0" xfId="3" applyFont="1" applyFill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/>
    </xf>
    <xf numFmtId="0" fontId="40" fillId="4" borderId="0" xfId="6" applyFont="1" applyFill="1" applyAlignment="1">
      <alignment horizontal="center" vertical="center" wrapText="1"/>
    </xf>
    <xf numFmtId="0" fontId="2" fillId="4" borderId="0" xfId="0" applyFont="1" applyFill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Alignment="1">
      <alignment horizontal="center" vertical="center" wrapText="1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Alignment="1">
      <alignment horizontal="centerContinuous" vertical="center"/>
    </xf>
    <xf numFmtId="0" fontId="57" fillId="0" borderId="0" xfId="3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166" fontId="35" fillId="6" borderId="5" xfId="7" applyNumberFormat="1" applyFont="1" applyFill="1" applyBorder="1" applyAlignment="1">
      <alignment vertical="center" wrapText="1"/>
    </xf>
    <xf numFmtId="170" fontId="17" fillId="0" borderId="0" xfId="8" applyNumberFormat="1" applyFont="1" applyFill="1" applyBorder="1" applyAlignment="1">
      <alignment horizontal="center" vertical="center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Alignment="1">
      <alignment vertical="center"/>
    </xf>
    <xf numFmtId="0" fontId="28" fillId="0" borderId="0" xfId="3" applyFont="1" applyAlignment="1">
      <alignment horizontal="centerContinuous" vertical="center"/>
    </xf>
    <xf numFmtId="0" fontId="32" fillId="0" borderId="0" xfId="7" applyFont="1" applyAlignment="1">
      <alignment vertical="center"/>
    </xf>
    <xf numFmtId="0" fontId="32" fillId="0" borderId="0" xfId="7" applyFont="1" applyAlignment="1">
      <alignment horizontal="left" vertical="center"/>
    </xf>
    <xf numFmtId="3" fontId="38" fillId="0" borderId="0" xfId="3" applyNumberFormat="1" applyFont="1" applyAlignment="1">
      <alignment horizontal="left" vertical="center"/>
    </xf>
    <xf numFmtId="0" fontId="36" fillId="0" borderId="0" xfId="3" applyFont="1" applyAlignment="1">
      <alignment horizontal="left" vertical="center"/>
    </xf>
    <xf numFmtId="0" fontId="39" fillId="0" borderId="0" xfId="3" applyFont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168" fontId="17" fillId="0" borderId="0" xfId="3" applyNumberFormat="1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169" fontId="17" fillId="0" borderId="0" xfId="3" applyNumberFormat="1" applyFont="1" applyAlignment="1">
      <alignment horizontal="center" vertical="center"/>
    </xf>
    <xf numFmtId="169" fontId="3" fillId="0" borderId="0" xfId="3" applyNumberFormat="1" applyAlignment="1">
      <alignment vertical="center"/>
    </xf>
    <xf numFmtId="3" fontId="18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0" fillId="2" borderId="7" xfId="3" applyFont="1" applyFill="1" applyBorder="1" applyAlignment="1">
      <alignment horizontal="center" vertical="center" wrapText="1" shrinkToFit="1"/>
    </xf>
    <xf numFmtId="0" fontId="10" fillId="2" borderId="7" xfId="3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 wrapText="1"/>
    </xf>
    <xf numFmtId="0" fontId="59" fillId="2" borderId="7" xfId="3" applyFont="1" applyFill="1" applyBorder="1" applyAlignment="1">
      <alignment horizontal="center" vertical="center" wrapText="1" shrinkToFit="1"/>
    </xf>
    <xf numFmtId="0" fontId="6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 shrinkToFit="1"/>
    </xf>
    <xf numFmtId="0" fontId="10" fillId="2" borderId="0" xfId="3" applyFont="1" applyFill="1" applyAlignment="1">
      <alignment horizontal="center" vertical="center" wrapText="1" shrinkToFit="1"/>
    </xf>
    <xf numFmtId="0" fontId="60" fillId="2" borderId="2" xfId="3" applyFont="1" applyFill="1" applyBorder="1" applyAlignment="1">
      <alignment horizontal="center" vertical="center" wrapText="1" shrinkToFit="1"/>
    </xf>
    <xf numFmtId="0" fontId="61" fillId="0" borderId="0" xfId="3" applyFont="1" applyAlignment="1">
      <alignment vertical="center"/>
    </xf>
    <xf numFmtId="172" fontId="17" fillId="0" borderId="3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8" fillId="4" borderId="0" xfId="3" applyFont="1" applyFill="1" applyAlignment="1">
      <alignment horizontal="centerContinuous" vertical="center"/>
    </xf>
    <xf numFmtId="166" fontId="35" fillId="10" borderId="5" xfId="7" applyNumberFormat="1" applyFont="1" applyFill="1" applyBorder="1" applyAlignment="1">
      <alignment horizontal="center" vertical="center" wrapText="1"/>
    </xf>
    <xf numFmtId="0" fontId="63" fillId="5" borderId="0" xfId="7" applyFont="1" applyFill="1" applyAlignment="1">
      <alignment horizontal="center" vertical="center" wrapText="1"/>
    </xf>
    <xf numFmtId="0" fontId="35" fillId="4" borderId="0" xfId="7" applyFont="1" applyFill="1" applyAlignment="1">
      <alignment horizontal="center" vertical="center"/>
    </xf>
    <xf numFmtId="166" fontId="35" fillId="11" borderId="5" xfId="7" applyNumberFormat="1" applyFont="1" applyFill="1" applyBorder="1" applyAlignment="1">
      <alignment horizontal="center" vertical="center" wrapText="1"/>
    </xf>
    <xf numFmtId="166" fontId="62" fillId="10" borderId="10" xfId="7" applyNumberFormat="1" applyFont="1" applyFill="1" applyBorder="1" applyAlignment="1">
      <alignment vertical="center" wrapText="1"/>
    </xf>
    <xf numFmtId="166" fontId="62" fillId="11" borderId="10" xfId="7" applyNumberFormat="1" applyFont="1" applyFill="1" applyBorder="1" applyAlignment="1">
      <alignment vertical="center" wrapText="1"/>
    </xf>
    <xf numFmtId="173" fontId="21" fillId="0" borderId="3" xfId="2" applyNumberFormat="1" applyFont="1" applyBorder="1" applyAlignment="1">
      <alignment horizontal="center" vertical="center"/>
    </xf>
    <xf numFmtId="173" fontId="21" fillId="0" borderId="0" xfId="2" applyNumberFormat="1" applyFont="1" applyBorder="1" applyAlignment="1">
      <alignment horizontal="center" vertical="center"/>
    </xf>
    <xf numFmtId="173" fontId="8" fillId="5" borderId="0" xfId="7" applyNumberFormat="1" applyFont="1" applyFill="1" applyAlignment="1">
      <alignment vertical="center"/>
    </xf>
    <xf numFmtId="173" fontId="21" fillId="0" borderId="0" xfId="3" applyNumberFormat="1" applyFont="1" applyAlignment="1">
      <alignment horizontal="center" vertical="center"/>
    </xf>
    <xf numFmtId="173" fontId="3" fillId="0" borderId="0" xfId="3" applyNumberFormat="1" applyAlignment="1">
      <alignment vertical="center"/>
    </xf>
    <xf numFmtId="0" fontId="63" fillId="5" borderId="5" xfId="7" applyFont="1" applyFill="1" applyBorder="1" applyAlignment="1">
      <alignment horizontal="center" vertical="center" wrapText="1"/>
    </xf>
    <xf numFmtId="169" fontId="21" fillId="0" borderId="4" xfId="6" applyNumberFormat="1" applyFont="1" applyBorder="1" applyAlignment="1">
      <alignment horizontal="center" vertical="center"/>
    </xf>
    <xf numFmtId="173" fontId="4" fillId="0" borderId="0" xfId="3" applyNumberFormat="1" applyFont="1" applyAlignment="1">
      <alignment vertical="center"/>
    </xf>
    <xf numFmtId="173" fontId="6" fillId="0" borderId="0" xfId="3" applyNumberFormat="1" applyFont="1" applyAlignment="1">
      <alignment vertical="center"/>
    </xf>
    <xf numFmtId="173" fontId="48" fillId="4" borderId="0" xfId="1" applyNumberFormat="1" applyFont="1" applyFill="1" applyAlignment="1">
      <alignment horizontal="center" vertical="center"/>
    </xf>
    <xf numFmtId="0" fontId="33" fillId="0" borderId="0" xfId="3" applyFont="1" applyAlignment="1">
      <alignment vertical="center"/>
    </xf>
    <xf numFmtId="173" fontId="21" fillId="12" borderId="3" xfId="2" applyNumberFormat="1" applyFont="1" applyFill="1" applyBorder="1" applyAlignment="1">
      <alignment horizontal="center" vertical="center"/>
    </xf>
    <xf numFmtId="0" fontId="21" fillId="0" borderId="4" xfId="6" applyFont="1" applyBorder="1" applyAlignment="1">
      <alignment horizontal="left" vertical="center"/>
    </xf>
    <xf numFmtId="0" fontId="21" fillId="8" borderId="4" xfId="6" applyFont="1" applyFill="1" applyBorder="1" applyAlignment="1">
      <alignment horizontal="left" vertical="center"/>
    </xf>
    <xf numFmtId="0" fontId="21" fillId="9" borderId="4" xfId="6" applyFont="1" applyFill="1" applyBorder="1" applyAlignment="1">
      <alignment horizontal="left" vertical="center"/>
    </xf>
    <xf numFmtId="169" fontId="21" fillId="8" borderId="4" xfId="6" applyNumberFormat="1" applyFont="1" applyFill="1" applyBorder="1" applyAlignment="1">
      <alignment horizontal="center" vertical="center"/>
    </xf>
    <xf numFmtId="169" fontId="21" fillId="9" borderId="4" xfId="6" applyNumberFormat="1" applyFont="1" applyFill="1" applyBorder="1" applyAlignment="1">
      <alignment horizontal="center" vertical="center"/>
    </xf>
    <xf numFmtId="0" fontId="32" fillId="5" borderId="0" xfId="7" applyFont="1" applyFill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Alignment="1">
      <alignment horizontal="center" vertical="center"/>
    </xf>
    <xf numFmtId="173" fontId="32" fillId="5" borderId="0" xfId="7" applyNumberFormat="1" applyFont="1" applyFill="1" applyAlignment="1">
      <alignment horizontal="center" vertical="center" wrapText="1"/>
    </xf>
    <xf numFmtId="166" fontId="35" fillId="10" borderId="9" xfId="7" applyNumberFormat="1" applyFont="1" applyFill="1" applyBorder="1" applyAlignment="1">
      <alignment horizontal="center" vertical="center" wrapText="1"/>
    </xf>
    <xf numFmtId="166" fontId="35" fillId="10" borderId="6" xfId="7" applyNumberFormat="1" applyFont="1" applyFill="1" applyBorder="1" applyAlignment="1">
      <alignment horizontal="center" vertical="center" wrapText="1"/>
    </xf>
    <xf numFmtId="166" fontId="35" fillId="11" borderId="9" xfId="7" applyNumberFormat="1" applyFont="1" applyFill="1" applyBorder="1" applyAlignment="1">
      <alignment horizontal="center" vertical="center" wrapText="1"/>
    </xf>
    <xf numFmtId="166" fontId="35" fillId="11" borderId="6" xfId="7" applyNumberFormat="1" applyFont="1" applyFill="1" applyBorder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3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590550</xdr:colOff>
      <xdr:row>0</xdr:row>
      <xdr:rowOff>39159</xdr:rowOff>
    </xdr:from>
    <xdr:to>
      <xdr:col>17</xdr:col>
      <xdr:colOff>1152525</xdr:colOff>
      <xdr:row>2</xdr:row>
      <xdr:rowOff>353799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5825" y="39159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1876425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1144058</xdr:colOff>
      <xdr:row>0</xdr:row>
      <xdr:rowOff>169334</xdr:rowOff>
    </xdr:from>
    <xdr:to>
      <xdr:col>13</xdr:col>
      <xdr:colOff>58344</xdr:colOff>
      <xdr:row>4</xdr:row>
      <xdr:rowOff>84668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34725" y="169334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전문품의"/>
      <sheetName val="계실5-1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MX628EX"/>
      <sheetName val="95MAKER"/>
      <sheetName val="cost"/>
      <sheetName val="BOOK1"/>
      <sheetName val="전산품의"/>
      <sheetName val="★작성양식"/>
      <sheetName val="설명"/>
      <sheetName val="Sheet5"/>
      <sheetName val="9-1차이내역"/>
      <sheetName val="____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재료율"/>
      <sheetName val="gvl"/>
      <sheetName val="간이연락"/>
      <sheetName val="B-III"/>
      <sheetName val="#REF"/>
      <sheetName val="가격표"/>
      <sheetName val="예산계획"/>
      <sheetName val="Vehicles"/>
      <sheetName val="시실누(모) "/>
      <sheetName val="현우실적"/>
      <sheetName val="1xls"/>
      <sheetName val="HP1AMLIST"/>
      <sheetName val="Car Costs"/>
      <sheetName val="TDL"/>
      <sheetName val="A-LINE"/>
      <sheetName val="실적(Q11)"/>
      <sheetName val="예산(Q11)"/>
      <sheetName val="rating"/>
      <sheetName val="경쟁실분"/>
      <sheetName val="4WD 2.0CRDI136 Comfort"/>
      <sheetName val="2WD 2.0CRDI136 Comfort"/>
      <sheetName val="2wd 2.0 classic"/>
      <sheetName val="전체현황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외주현황.wq1"/>
      <sheetName val="A-A"/>
      <sheetName val="●목차"/>
      <sheetName val="●현황"/>
      <sheetName val="0000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원본1"/>
      <sheetName val="급여"/>
      <sheetName val="마북 손익분석(CATIA)"/>
      <sheetName val="COMPAQ-LIST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Timesheet"/>
      <sheetName val="경상"/>
      <sheetName val="투자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  <sheetName val="Hoja2"/>
      <sheetName val="항목(1)"/>
      <sheetName val="주요재료비(원본)"/>
      <sheetName val="二.POSITION.XLS"/>
      <sheetName val="기초자료_1차"/>
      <sheetName val="기초자료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  <sheetName val="차수"/>
      <sheetName val="수불5-2"/>
      <sheetName val="TUAS"/>
      <sheetName val="청산공사"/>
      <sheetName val="Category"/>
      <sheetName val="가동_x005f_x0002_?"/>
      <sheetName val="1.목표종합"/>
      <sheetName val="Settings"/>
      <sheetName val="만기"/>
      <sheetName val="Sheet3"/>
      <sheetName val="사진_x0008_시험실)"/>
      <sheetName val="8.원단위(원부,전력,LNS)"/>
      <sheetName val="00'미수"/>
      <sheetName val="5월17일"/>
      <sheetName val="UNIT"/>
      <sheetName val="주간기성"/>
      <sheetName val="영업2"/>
      <sheetName val="OD5000"/>
      <sheetName val="HISTORICAL"/>
      <sheetName val="FORECASTING"/>
      <sheetName val="IS-Mkt"/>
      <sheetName val="팀포상 반영 실적 Raw data(양식)"/>
      <sheetName val="종합"/>
      <sheetName val="数据"/>
      <sheetName val="A-A"/>
      <sheetName val="본부별팀별9911"/>
      <sheetName val="626TD(COLOR)"/>
      <sheetName val="BRAKE"/>
      <sheetName val="경영재무 (입력)"/>
      <sheetName val="생산현황 (입력)"/>
      <sheetName val="연구개발 (입력)"/>
      <sheetName val="일반현황 (입력)"/>
      <sheetName val="품질관리 (입력)"/>
      <sheetName val="SIMK"/>
      <sheetName val="Cond"/>
      <sheetName val="열간단조자동원가계산서"/>
      <sheetName val="이름"/>
      <sheetName val="B"/>
      <sheetName val="T진도"/>
      <sheetName val="比모듈조립비"/>
      <sheetName val="TITLE"/>
      <sheetName val="2014公司对比"/>
      <sheetName val="MATIZ"/>
      <sheetName val="Histogram"/>
      <sheetName val="analysis"/>
      <sheetName val="총"/>
      <sheetName val="윤영환"/>
      <sheetName val="외주현황.wq1"/>
      <sheetName val="LM 650b"/>
      <sheetName val="A0006538G"/>
      <sheetName val="100% and 25%~75% (2012~2017)"/>
      <sheetName val=" DN8 HEV LED모듈_투자비리스트_통합.xlsx"/>
      <sheetName val="기술제휴"/>
      <sheetName val="RM"/>
      <sheetName val="1)Code"/>
      <sheetName val="서울정비"/>
      <sheetName val="EXP-COST"/>
      <sheetName val="TOTAL LIST"/>
      <sheetName val="Price Range"/>
      <sheetName val="J150 승인진도관리 LIST"/>
      <sheetName val="MH_생산"/>
      <sheetName val="투자-국내2"/>
      <sheetName val="10월작업불량"/>
      <sheetName val="계정"/>
      <sheetName val="Macro1"/>
      <sheetName val="Z41,Z42 이외total"/>
      <sheetName val="series pricing"/>
      <sheetName val="WORK-SHEET"/>
      <sheetName val=" SR3차원단위 (3)"/>
      <sheetName val="CSM with CKD"/>
      <sheetName val="2_대외공문3"/>
      <sheetName val="Summary"/>
      <sheetName val="2010~2014計劃"/>
      <sheetName val="계산DATA입력"/>
      <sheetName val="계산정보"/>
      <sheetName val="SOURCE"/>
      <sheetName val="공수"/>
      <sheetName val="PN_ORDER"/>
      <sheetName val="▣ SEAT ASSY"/>
      <sheetName val="Summ"/>
      <sheetName val="ST"/>
      <sheetName val="2.´ë_Ü°o1®"/>
      <sheetName val="Flow"/>
      <sheetName val="Video TV Nal Escenario 1"/>
      <sheetName val="Video TV Nal Escenario 2"/>
      <sheetName val="Video TV Cable (ESC 1 Tradi)"/>
      <sheetName val="Video TV Cable (ESC 2 Aus+Trad)"/>
      <sheetName val="DIGITAL Escenario 1"/>
      <sheetName val="DIGITAL Escenario 2"/>
      <sheetName val="OOH Paraderos Escenario 1"/>
      <sheetName val="OOH Otros Escenario 1"/>
      <sheetName val="OOH Paraderos Escenario 2"/>
      <sheetName val="OOH Otros Escenario 2"/>
      <sheetName val="Video Pantallas DOOH"/>
      <sheetName val="Video Cine"/>
      <sheetName val="Publishing Prensa"/>
      <sheetName val="Publishing Revistas"/>
      <sheetName val="Audio off Line"/>
      <sheetName val="Publishing Digital"/>
      <sheetName val="Audio Digital"/>
      <sheetName val="Video Digital"/>
      <sheetName val="Unid. Espec. OnLine"/>
      <sheetName val="Unid. Espec. BTL"/>
      <sheetName val="Bitácora de Cambios"/>
      <sheetName val="Print Mail Aprobacion cliente"/>
      <sheetName val="Imagen Corporativa"/>
      <sheetName val="Listas Desplegables"/>
      <sheetName val="sundry"/>
      <sheetName val="BP2000 Month"/>
      <sheetName val="ECU_BOM"/>
      <sheetName val="OLDMAP"/>
      <sheetName val="H1-1"/>
      <sheetName val="90% PRST Worksheet"/>
      <sheetName val="X3ITEM(담당자별)"/>
      <sheetName val="비교원RD-S"/>
      <sheetName val="OEM 이의제기 종합"/>
      <sheetName val="체재비"/>
      <sheetName val="대전"/>
      <sheetName val="합계"/>
      <sheetName val="HP1AMLIST"/>
      <sheetName val="EA0M"/>
      <sheetName val="검기갑지"/>
      <sheetName val="교육계획"/>
      <sheetName val="A"/>
      <sheetName val="2_대문"/>
      <sheetName val="1_POSITIONING"/>
      <sheetName val="아중동_종합"/>
      <sheetName val="full_(2)"/>
      <sheetName val="2_외공문"/>
      <sheetName val="1~3월_지시사항"/>
      <sheetName val="24_냉각실용添1"/>
      <sheetName val="_BOOST_TV"/>
      <sheetName val="2_____1"/>
      <sheetName val="2_대왨공문"/>
      <sheetName val="가동"/>
      <sheetName val="DBL_LPG시험"/>
      <sheetName val="alc_code"/>
      <sheetName val="진행_DATA_(2)"/>
      <sheetName val="#가공비_변동_내역"/>
      <sheetName val="#재료비_변동_내역"/>
      <sheetName val="전체내역_(2)"/>
      <sheetName val="2_대문1"/>
      <sheetName val="1_POSITIONING1"/>
      <sheetName val="아중동_종합1"/>
      <sheetName val="full_(2)1"/>
      <sheetName val="2_외공문1"/>
      <sheetName val="1~3월_지시사항1"/>
      <sheetName val="24_냉각실용添11"/>
      <sheetName val="_BOOST_TV1"/>
      <sheetName val="2_____2"/>
      <sheetName val="2_대왨공문1"/>
      <sheetName val="DBL_LPG시험1"/>
      <sheetName val="alc_code1"/>
      <sheetName val="진행_DATA_(2)1"/>
      <sheetName val="#가공비_변동_내역1"/>
      <sheetName val="#재료비_변동_내역1"/>
      <sheetName val="전체내역_(2)1"/>
      <sheetName val="플루엔_월평균_거래량_(2)"/>
      <sheetName val="Financials_"/>
      <sheetName val="7_(2)"/>
      <sheetName val="PRESUPUESTO_VENTAS"/>
      <sheetName val="가동?"/>
      <sheetName val="17_2_P&amp;L_MKTg"/>
      <sheetName val="가동_"/>
      <sheetName val="파일2_(2)"/>
      <sheetName val="파일2_(3)"/>
      <sheetName val="분납_2"/>
      <sheetName val="실DATA_"/>
      <sheetName val="조건_(A)"/>
      <sheetName val="소상_&quot;1&quot;"/>
      <sheetName val="남양시작동자105노65기1_3화1_2"/>
      <sheetName val="Input_Clients_Lists"/>
      <sheetName val="JT3_0견적-구1"/>
      <sheetName val="의장2반_"/>
      <sheetName val="차체부품_INS_REPORT(갑)"/>
      <sheetName val="별도투자가_있을때"/>
      <sheetName val="3_일반사상"/>
      <sheetName val="2_대문2"/>
      <sheetName val="1_POSITIONING2"/>
      <sheetName val="아중동_종합2"/>
      <sheetName val="full_(2)2"/>
      <sheetName val="2_외공문2"/>
      <sheetName val="1~3월_지시사항2"/>
      <sheetName val="24_냉각실용添12"/>
      <sheetName val="_BOOST_TV2"/>
      <sheetName val="2_____3"/>
      <sheetName val="2_대왨공문2"/>
      <sheetName val="DBL_LPG시험2"/>
      <sheetName val="alc_code2"/>
      <sheetName val="진행_DATA_(2)2"/>
      <sheetName val="#가공비_변동_내역2"/>
      <sheetName val="#재료비_변동_내역2"/>
      <sheetName val="전체내역_(2)2"/>
      <sheetName val="종합장"/>
      <sheetName val="초기화면"/>
      <sheetName val="2_대외공문4"/>
      <sheetName val="Value_"/>
      <sheetName val="Code_Translation"/>
      <sheetName val="5_WIRE적용LIST"/>
      <sheetName val="Ford_Trends"/>
      <sheetName val="2_´ë?Ü°o1®"/>
      <sheetName val="내수1_8GL"/>
      <sheetName val="1_2내수"/>
      <sheetName val="FUEL_FILLER"/>
      <sheetName val="IO_LIST"/>
      <sheetName val="TABLE_DB"/>
      <sheetName val="쌍용_data_base"/>
      <sheetName val="2_대외공문5"/>
      <sheetName val="JT3_0견적-구11"/>
      <sheetName val="7_(2)1"/>
      <sheetName val="PRESUPUESTO_VENTAS1"/>
      <sheetName val="17_2_P&amp;L_MKTg1"/>
      <sheetName val="Financials_1"/>
      <sheetName val="플루엔_월평균_거래량_(2)1"/>
      <sheetName val="Value_1"/>
      <sheetName val="조건_(A)1"/>
      <sheetName val="소상_&quot;1&quot;1"/>
      <sheetName val="남양시작동자105노65기1_3화1_21"/>
      <sheetName val="파일2_(2)1"/>
      <sheetName val="파일2_(3)1"/>
      <sheetName val="차체부품_INS_REPORT(갑)1"/>
      <sheetName val="Code_Translation1"/>
      <sheetName val="Input_Clients_Lists1"/>
      <sheetName val="의장2반_1"/>
      <sheetName val="분납_21"/>
      <sheetName val="3_일반사상1"/>
      <sheetName val="실DATA_1"/>
      <sheetName val="5_WIRE적용LIST1"/>
      <sheetName val="Ford_Trends1"/>
      <sheetName val="2_´ë?Ü°o1®1"/>
      <sheetName val="내수1_8GL1"/>
      <sheetName val="1_2내수1"/>
      <sheetName val="FUEL_FILLER1"/>
      <sheetName val="별도투자가_있을때1"/>
      <sheetName val="IO_LIST1"/>
      <sheetName val="TABLE_DB1"/>
      <sheetName val="쌍용_data_base1"/>
      <sheetName val="갑지(추정)"/>
      <sheetName val="코드표"/>
      <sheetName val="S50 "/>
      <sheetName val="00년거래처별실적"/>
      <sheetName val="BOX ASSY"/>
      <sheetName val="Sale &amp; Inventory"/>
      <sheetName val="Ingave"/>
      <sheetName val="Sub_F_up"/>
      <sheetName val="참고"/>
      <sheetName val="CD-실적"/>
      <sheetName val="RD제품개발툤자비(매가)"/>
      <sheetName val="3.9±0.05 C2"/>
      <sheetName val="PCB 재질단가 검토"/>
      <sheetName val="남미시동성관련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97"/>
  <sheetViews>
    <sheetView showGridLines="0" zoomScale="90" zoomScaleNormal="90" workbookViewId="0">
      <pane xSplit="2" ySplit="6" topLeftCell="C52" activePane="bottomRight" state="frozen"/>
      <selection activeCell="B6" sqref="B6"/>
      <selection pane="topRight" activeCell="B6" sqref="B6"/>
      <selection pane="bottomLeft" activeCell="B6" sqref="B6"/>
      <selection pane="bottomRight" activeCell="B46" sqref="B46:X51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335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334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50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89" t="s">
        <v>49</v>
      </c>
      <c r="T6" s="9" t="s">
        <v>16</v>
      </c>
      <c r="U6" s="9" t="s">
        <v>60</v>
      </c>
      <c r="V6" s="9" t="s">
        <v>17</v>
      </c>
      <c r="W6" s="9" t="s">
        <v>18</v>
      </c>
      <c r="X6" s="11" t="s">
        <v>19</v>
      </c>
      <c r="Y6" s="12" t="s">
        <v>34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14"/>
      <c r="B8" s="8" t="s">
        <v>258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3"/>
      <c r="Y8" s="12"/>
    </row>
    <row r="9" spans="1:25" s="24" customFormat="1" ht="15" customHeight="1">
      <c r="A9" s="76">
        <v>1</v>
      </c>
      <c r="B9" s="74" t="s">
        <v>302</v>
      </c>
      <c r="C9" s="75" t="s">
        <v>26</v>
      </c>
      <c r="D9" s="87" t="s">
        <v>41</v>
      </c>
      <c r="E9" s="88">
        <v>1200</v>
      </c>
      <c r="F9" s="87">
        <v>82</v>
      </c>
      <c r="G9" s="87">
        <v>2</v>
      </c>
      <c r="H9" s="87" t="s">
        <v>27</v>
      </c>
      <c r="I9" s="87" t="s">
        <v>51</v>
      </c>
      <c r="J9" s="87" t="s">
        <v>28</v>
      </c>
      <c r="K9" s="87" t="s">
        <v>27</v>
      </c>
      <c r="L9" s="87" t="s">
        <v>27</v>
      </c>
      <c r="M9" s="87" t="s">
        <v>27</v>
      </c>
      <c r="N9" s="76"/>
      <c r="O9" s="77" t="s">
        <v>36</v>
      </c>
      <c r="P9" s="77" t="s">
        <v>45</v>
      </c>
      <c r="Q9" s="76" t="s">
        <v>27</v>
      </c>
      <c r="R9" s="87"/>
      <c r="S9" s="77" t="s">
        <v>29</v>
      </c>
      <c r="T9" s="87" t="s">
        <v>32</v>
      </c>
      <c r="U9" s="87" t="s">
        <v>61</v>
      </c>
      <c r="V9" s="87"/>
      <c r="W9" s="87"/>
      <c r="X9" s="87" t="s">
        <v>42</v>
      </c>
      <c r="Y9" s="78">
        <f>VLOOKUP(B9,'Bonos BV LPF 11-2023'!B:J,9,0)</f>
        <v>9484600</v>
      </c>
    </row>
    <row r="10" spans="1:25" s="24" customFormat="1" ht="15" customHeight="1">
      <c r="A10" s="76">
        <v>2</v>
      </c>
      <c r="B10" s="74" t="s">
        <v>303</v>
      </c>
      <c r="C10" s="75" t="s">
        <v>26</v>
      </c>
      <c r="D10" s="87" t="s">
        <v>41</v>
      </c>
      <c r="E10" s="88">
        <v>1200</v>
      </c>
      <c r="F10" s="87">
        <v>82</v>
      </c>
      <c r="G10" s="87">
        <v>2</v>
      </c>
      <c r="H10" s="87" t="s">
        <v>27</v>
      </c>
      <c r="I10" s="87" t="s">
        <v>52</v>
      </c>
      <c r="J10" s="87" t="s">
        <v>28</v>
      </c>
      <c r="K10" s="87" t="s">
        <v>27</v>
      </c>
      <c r="L10" s="87" t="s">
        <v>27</v>
      </c>
      <c r="M10" s="87" t="s">
        <v>27</v>
      </c>
      <c r="N10" s="76"/>
      <c r="O10" s="77" t="s">
        <v>36</v>
      </c>
      <c r="P10" s="77" t="s">
        <v>45</v>
      </c>
      <c r="Q10" s="76" t="s">
        <v>27</v>
      </c>
      <c r="R10" s="87" t="s">
        <v>304</v>
      </c>
      <c r="S10" s="77" t="s">
        <v>33</v>
      </c>
      <c r="T10" s="87" t="s">
        <v>32</v>
      </c>
      <c r="U10" s="87" t="s">
        <v>61</v>
      </c>
      <c r="V10" s="87"/>
      <c r="W10" s="87"/>
      <c r="X10" s="87" t="s">
        <v>42</v>
      </c>
      <c r="Y10" s="78">
        <f>VLOOKUP(B10,'Bonos BV LPF 11-2023'!B:J,9,0)</f>
        <v>9954600</v>
      </c>
    </row>
    <row r="11" spans="1:25" ht="6" customHeight="1">
      <c r="A11" s="4"/>
      <c r="B11" s="14"/>
      <c r="C11" s="15"/>
      <c r="D11" s="16"/>
      <c r="E11" s="16"/>
      <c r="F11" s="16"/>
      <c r="G11" s="17"/>
      <c r="H11" s="17"/>
      <c r="I11" s="17"/>
      <c r="J11" s="17"/>
      <c r="K11" s="17"/>
      <c r="L11" s="18"/>
      <c r="M11" s="19"/>
      <c r="N11" s="17"/>
      <c r="O11" s="17"/>
      <c r="P11" s="17"/>
      <c r="Q11" s="17"/>
      <c r="Y11" s="20"/>
    </row>
    <row r="12" spans="1:25" s="13" customFormat="1" ht="15.75">
      <c r="A12" s="14"/>
      <c r="B12" s="8" t="s">
        <v>258</v>
      </c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73"/>
      <c r="Y12" s="12"/>
    </row>
    <row r="13" spans="1:25" s="24" customFormat="1" ht="15" customHeight="1">
      <c r="A13" s="76">
        <v>3</v>
      </c>
      <c r="B13" s="74" t="s">
        <v>259</v>
      </c>
      <c r="C13" s="75" t="s">
        <v>26</v>
      </c>
      <c r="D13" s="87" t="s">
        <v>41</v>
      </c>
      <c r="E13" s="88">
        <v>1000</v>
      </c>
      <c r="F13" s="87">
        <v>65</v>
      </c>
      <c r="G13" s="87">
        <v>6</v>
      </c>
      <c r="H13" s="87" t="s">
        <v>27</v>
      </c>
      <c r="I13" s="87" t="s">
        <v>51</v>
      </c>
      <c r="J13" s="87" t="s">
        <v>28</v>
      </c>
      <c r="K13" s="87" t="s">
        <v>27</v>
      </c>
      <c r="L13" s="87" t="s">
        <v>27</v>
      </c>
      <c r="M13" s="87" t="s">
        <v>27</v>
      </c>
      <c r="N13" s="76"/>
      <c r="O13" s="77" t="s">
        <v>260</v>
      </c>
      <c r="P13" s="77" t="s">
        <v>261</v>
      </c>
      <c r="Q13" s="76" t="s">
        <v>262</v>
      </c>
      <c r="R13" s="87"/>
      <c r="S13" s="77" t="s">
        <v>29</v>
      </c>
      <c r="T13" s="87" t="s">
        <v>261</v>
      </c>
      <c r="U13" s="87" t="s">
        <v>61</v>
      </c>
      <c r="V13" s="87"/>
      <c r="W13" s="87"/>
      <c r="X13" s="87" t="s">
        <v>42</v>
      </c>
      <c r="Y13" s="78">
        <f>VLOOKUP(B13,'Bonos BV LPF 11-2023'!B:J,9,0)</f>
        <v>8826600</v>
      </c>
    </row>
    <row r="14" spans="1:25" s="24" customFormat="1" ht="15" customHeight="1">
      <c r="A14" s="76">
        <v>4</v>
      </c>
      <c r="B14" s="74" t="s">
        <v>263</v>
      </c>
      <c r="C14" s="75" t="s">
        <v>26</v>
      </c>
      <c r="D14" s="87" t="s">
        <v>41</v>
      </c>
      <c r="E14" s="88">
        <v>1200</v>
      </c>
      <c r="F14" s="87">
        <v>82</v>
      </c>
      <c r="G14" s="87">
        <v>6</v>
      </c>
      <c r="H14" s="87" t="s">
        <v>27</v>
      </c>
      <c r="I14" s="87" t="s">
        <v>51</v>
      </c>
      <c r="J14" s="87" t="s">
        <v>28</v>
      </c>
      <c r="K14" s="87" t="s">
        <v>27</v>
      </c>
      <c r="L14" s="87" t="s">
        <v>27</v>
      </c>
      <c r="M14" s="87" t="s">
        <v>27</v>
      </c>
      <c r="N14" s="76"/>
      <c r="O14" s="77" t="s">
        <v>36</v>
      </c>
      <c r="P14" s="77" t="s">
        <v>47</v>
      </c>
      <c r="Q14" s="76" t="s">
        <v>262</v>
      </c>
      <c r="R14" s="87" t="s">
        <v>54</v>
      </c>
      <c r="S14" s="77" t="s">
        <v>29</v>
      </c>
      <c r="T14" s="87" t="s">
        <v>32</v>
      </c>
      <c r="U14" s="87" t="s">
        <v>61</v>
      </c>
      <c r="V14" s="87"/>
      <c r="W14" s="87"/>
      <c r="X14" s="87" t="s">
        <v>42</v>
      </c>
      <c r="Y14" s="78">
        <f>VLOOKUP(B14,'Bonos BV LPF 11-2023'!B:J,9,0)</f>
        <v>9766600</v>
      </c>
    </row>
    <row r="15" spans="1:25" s="24" customFormat="1" ht="15" customHeight="1">
      <c r="A15" s="76">
        <v>5</v>
      </c>
      <c r="B15" s="74" t="s">
        <v>264</v>
      </c>
      <c r="C15" s="75" t="s">
        <v>26</v>
      </c>
      <c r="D15" s="87" t="s">
        <v>41</v>
      </c>
      <c r="E15" s="88">
        <v>1200</v>
      </c>
      <c r="F15" s="87">
        <v>82</v>
      </c>
      <c r="G15" s="87">
        <v>6</v>
      </c>
      <c r="H15" s="87" t="s">
        <v>27</v>
      </c>
      <c r="I15" s="87" t="s">
        <v>52</v>
      </c>
      <c r="J15" s="87" t="s">
        <v>28</v>
      </c>
      <c r="K15" s="87" t="s">
        <v>27</v>
      </c>
      <c r="L15" s="87" t="s">
        <v>27</v>
      </c>
      <c r="M15" s="87" t="s">
        <v>27</v>
      </c>
      <c r="N15" s="76"/>
      <c r="O15" s="77" t="s">
        <v>36</v>
      </c>
      <c r="P15" s="77" t="s">
        <v>47</v>
      </c>
      <c r="Q15" s="76" t="s">
        <v>262</v>
      </c>
      <c r="R15" s="87" t="s">
        <v>54</v>
      </c>
      <c r="S15" s="77" t="s">
        <v>33</v>
      </c>
      <c r="T15" s="87" t="s">
        <v>32</v>
      </c>
      <c r="U15" s="87" t="s">
        <v>61</v>
      </c>
      <c r="V15" s="87"/>
      <c r="W15" s="87"/>
      <c r="X15" s="87" t="s">
        <v>42</v>
      </c>
      <c r="Y15" s="78">
        <f>VLOOKUP(B15,'Bonos BV LPF 11-2023'!B:J,9,0)</f>
        <v>10706600</v>
      </c>
    </row>
    <row r="16" spans="1:25" s="24" customFormat="1" ht="15" customHeight="1">
      <c r="A16" s="76">
        <v>6</v>
      </c>
      <c r="B16" s="74" t="s">
        <v>265</v>
      </c>
      <c r="C16" s="75" t="s">
        <v>26</v>
      </c>
      <c r="D16" s="87" t="s">
        <v>266</v>
      </c>
      <c r="E16" s="88">
        <v>1200</v>
      </c>
      <c r="F16" s="87">
        <v>82</v>
      </c>
      <c r="G16" s="87">
        <v>6</v>
      </c>
      <c r="H16" s="87" t="s">
        <v>27</v>
      </c>
      <c r="I16" s="87" t="s">
        <v>51</v>
      </c>
      <c r="J16" s="87" t="s">
        <v>28</v>
      </c>
      <c r="K16" s="87" t="s">
        <v>27</v>
      </c>
      <c r="L16" s="87" t="s">
        <v>27</v>
      </c>
      <c r="M16" s="87" t="s">
        <v>27</v>
      </c>
      <c r="N16" s="76"/>
      <c r="O16" s="77" t="s">
        <v>36</v>
      </c>
      <c r="P16" s="77" t="s">
        <v>47</v>
      </c>
      <c r="Q16" s="76" t="s">
        <v>262</v>
      </c>
      <c r="R16" s="87" t="s">
        <v>54</v>
      </c>
      <c r="S16" s="77" t="s">
        <v>29</v>
      </c>
      <c r="T16" s="87" t="s">
        <v>32</v>
      </c>
      <c r="U16" s="87" t="s">
        <v>61</v>
      </c>
      <c r="V16" s="87"/>
      <c r="W16" s="87"/>
      <c r="X16" s="87" t="s">
        <v>42</v>
      </c>
      <c r="Y16" s="78">
        <f>VLOOKUP(B16,'Bonos BV LPF 11-2023'!B:J,9,0)</f>
        <v>11176600</v>
      </c>
    </row>
    <row r="17" spans="1:25" ht="6" customHeight="1">
      <c r="A17" s="4"/>
      <c r="B17" s="14"/>
      <c r="C17" s="15"/>
      <c r="D17" s="16"/>
      <c r="E17" s="16"/>
      <c r="F17" s="16"/>
      <c r="G17" s="17"/>
      <c r="H17" s="17"/>
      <c r="I17" s="17"/>
      <c r="J17" s="17"/>
      <c r="K17" s="17"/>
      <c r="L17" s="18"/>
      <c r="M17" s="19"/>
      <c r="N17" s="17"/>
      <c r="O17" s="17"/>
      <c r="P17" s="17"/>
      <c r="Q17" s="17"/>
      <c r="Y17" s="20"/>
    </row>
    <row r="18" spans="1:25" s="13" customFormat="1" ht="15.75">
      <c r="A18" s="14"/>
      <c r="B18" s="8" t="s">
        <v>208</v>
      </c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73"/>
      <c r="Y18" s="12"/>
    </row>
    <row r="19" spans="1:25" s="24" customFormat="1" ht="15" customHeight="1">
      <c r="A19" s="76">
        <v>7</v>
      </c>
      <c r="B19" s="74" t="s">
        <v>83</v>
      </c>
      <c r="C19" s="75" t="s">
        <v>30</v>
      </c>
      <c r="D19" s="87" t="s">
        <v>41</v>
      </c>
      <c r="E19" s="88">
        <v>1200</v>
      </c>
      <c r="F19" s="87">
        <v>82</v>
      </c>
      <c r="G19" s="87">
        <v>2</v>
      </c>
      <c r="H19" s="87" t="s">
        <v>27</v>
      </c>
      <c r="I19" s="87" t="s">
        <v>51</v>
      </c>
      <c r="J19" s="87" t="s">
        <v>28</v>
      </c>
      <c r="K19" s="87" t="s">
        <v>27</v>
      </c>
      <c r="L19" s="87" t="s">
        <v>27</v>
      </c>
      <c r="M19" s="87" t="s">
        <v>27</v>
      </c>
      <c r="N19" s="76"/>
      <c r="O19" s="77" t="s">
        <v>36</v>
      </c>
      <c r="P19" s="77" t="s">
        <v>45</v>
      </c>
      <c r="Q19" s="76"/>
      <c r="R19" s="87"/>
      <c r="S19" s="77" t="s">
        <v>29</v>
      </c>
      <c r="T19" s="87" t="s">
        <v>75</v>
      </c>
      <c r="U19" s="87" t="s">
        <v>61</v>
      </c>
      <c r="V19" s="87"/>
      <c r="W19" s="87"/>
      <c r="X19" s="87" t="s">
        <v>43</v>
      </c>
      <c r="Y19" s="78">
        <f>VLOOKUP(B19,'Bonos BV LPF 11-2023'!B:J,9,0)</f>
        <v>9390600</v>
      </c>
    </row>
    <row r="20" spans="1:25" s="24" customFormat="1" ht="15" customHeight="1">
      <c r="A20" s="76">
        <v>8</v>
      </c>
      <c r="B20" s="74" t="s">
        <v>84</v>
      </c>
      <c r="C20" s="75" t="s">
        <v>30</v>
      </c>
      <c r="D20" s="87" t="s">
        <v>41</v>
      </c>
      <c r="E20" s="88">
        <v>1200</v>
      </c>
      <c r="F20" s="87">
        <v>82</v>
      </c>
      <c r="G20" s="87">
        <v>2</v>
      </c>
      <c r="H20" s="87" t="s">
        <v>27</v>
      </c>
      <c r="I20" s="87" t="s">
        <v>52</v>
      </c>
      <c r="J20" s="87" t="s">
        <v>28</v>
      </c>
      <c r="K20" s="87" t="s">
        <v>27</v>
      </c>
      <c r="L20" s="87" t="s">
        <v>27</v>
      </c>
      <c r="M20" s="87" t="s">
        <v>27</v>
      </c>
      <c r="N20" s="76"/>
      <c r="O20" s="77" t="s">
        <v>36</v>
      </c>
      <c r="P20" s="77" t="s">
        <v>45</v>
      </c>
      <c r="Q20" s="76" t="s">
        <v>27</v>
      </c>
      <c r="R20" s="87" t="s">
        <v>54</v>
      </c>
      <c r="S20" s="77" t="s">
        <v>33</v>
      </c>
      <c r="T20" s="87" t="s">
        <v>75</v>
      </c>
      <c r="U20" s="87" t="s">
        <v>61</v>
      </c>
      <c r="V20" s="87"/>
      <c r="W20" s="87"/>
      <c r="X20" s="87" t="s">
        <v>43</v>
      </c>
      <c r="Y20" s="78">
        <f>VLOOKUP(B20,'Bonos BV LPF 11-2023'!B:J,9,0)</f>
        <v>10330600</v>
      </c>
    </row>
    <row r="21" spans="1:25" s="24" customFormat="1" ht="15" customHeight="1">
      <c r="A21" s="20"/>
      <c r="B21" s="95"/>
      <c r="C21" s="96"/>
      <c r="D21" s="93"/>
      <c r="E21" s="100"/>
      <c r="F21" s="93"/>
      <c r="G21" s="93"/>
      <c r="H21" s="93"/>
      <c r="I21" s="93"/>
      <c r="J21" s="93"/>
      <c r="K21" s="93"/>
      <c r="L21" s="93"/>
      <c r="M21" s="93"/>
      <c r="N21" s="20"/>
      <c r="O21" s="20"/>
      <c r="P21" s="20"/>
      <c r="Q21" s="20"/>
      <c r="R21" s="93"/>
      <c r="S21" s="20"/>
      <c r="T21" s="93"/>
      <c r="U21" s="93"/>
      <c r="V21" s="93"/>
      <c r="W21" s="93"/>
      <c r="X21" s="93"/>
      <c r="Y21" s="98"/>
    </row>
    <row r="22" spans="1:25" s="24" customFormat="1" ht="15" customHeight="1">
      <c r="A22" s="7"/>
      <c r="B22" s="8" t="s">
        <v>267</v>
      </c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73"/>
      <c r="Y22" s="12"/>
    </row>
    <row r="23" spans="1:25" s="24" customFormat="1" ht="15" customHeight="1">
      <c r="A23" s="94">
        <v>9</v>
      </c>
      <c r="B23" s="74" t="s">
        <v>268</v>
      </c>
      <c r="C23" s="75" t="s">
        <v>30</v>
      </c>
      <c r="D23" s="87" t="s">
        <v>41</v>
      </c>
      <c r="E23" s="88">
        <v>1200</v>
      </c>
      <c r="F23" s="87">
        <v>82</v>
      </c>
      <c r="G23" s="87">
        <v>6</v>
      </c>
      <c r="H23" s="87" t="s">
        <v>27</v>
      </c>
      <c r="I23" s="87" t="s">
        <v>51</v>
      </c>
      <c r="J23" s="87" t="s">
        <v>28</v>
      </c>
      <c r="K23" s="87" t="s">
        <v>27</v>
      </c>
      <c r="L23" s="87" t="s">
        <v>27</v>
      </c>
      <c r="M23" s="87" t="s">
        <v>27</v>
      </c>
      <c r="N23" s="76"/>
      <c r="O23" s="77" t="s">
        <v>36</v>
      </c>
      <c r="P23" s="77" t="s">
        <v>47</v>
      </c>
      <c r="Q23" s="76"/>
      <c r="R23" s="87" t="s">
        <v>54</v>
      </c>
      <c r="S23" s="77" t="s">
        <v>29</v>
      </c>
      <c r="T23" s="87" t="s">
        <v>75</v>
      </c>
      <c r="U23" s="87" t="s">
        <v>61</v>
      </c>
      <c r="V23" s="87"/>
      <c r="W23" s="87"/>
      <c r="X23" s="87" t="s">
        <v>43</v>
      </c>
      <c r="Y23" s="78">
        <f>VLOOKUP(B23,'Bonos BV LPF 11-2023'!B:J,9,0)</f>
        <v>10236600</v>
      </c>
    </row>
    <row r="24" spans="1:25" s="24" customFormat="1" ht="15" customHeight="1">
      <c r="A24" s="94">
        <v>10</v>
      </c>
      <c r="B24" s="74" t="s">
        <v>269</v>
      </c>
      <c r="C24" s="75" t="s">
        <v>30</v>
      </c>
      <c r="D24" s="87" t="s">
        <v>41</v>
      </c>
      <c r="E24" s="88">
        <v>1200</v>
      </c>
      <c r="F24" s="87">
        <v>82</v>
      </c>
      <c r="G24" s="87">
        <v>6</v>
      </c>
      <c r="H24" s="87" t="s">
        <v>27</v>
      </c>
      <c r="I24" s="87" t="s">
        <v>52</v>
      </c>
      <c r="J24" s="87" t="s">
        <v>28</v>
      </c>
      <c r="K24" s="87" t="s">
        <v>27</v>
      </c>
      <c r="L24" s="87" t="s">
        <v>27</v>
      </c>
      <c r="M24" s="87" t="s">
        <v>27</v>
      </c>
      <c r="N24" s="76"/>
      <c r="O24" s="77" t="s">
        <v>36</v>
      </c>
      <c r="P24" s="77" t="s">
        <v>47</v>
      </c>
      <c r="Q24" s="76"/>
      <c r="R24" s="87" t="s">
        <v>54</v>
      </c>
      <c r="S24" s="77" t="s">
        <v>33</v>
      </c>
      <c r="T24" s="87" t="s">
        <v>75</v>
      </c>
      <c r="U24" s="87" t="s">
        <v>61</v>
      </c>
      <c r="V24" s="87"/>
      <c r="W24" s="87"/>
      <c r="X24" s="87" t="s">
        <v>43</v>
      </c>
      <c r="Y24" s="78">
        <f>VLOOKUP(B24,'Bonos BV LPF 11-2023'!B:J,9,0)</f>
        <v>11176600</v>
      </c>
    </row>
    <row r="25" spans="1:25" s="24" customFormat="1" ht="15" customHeight="1">
      <c r="A25" s="94">
        <v>11</v>
      </c>
      <c r="B25" s="74" t="s">
        <v>270</v>
      </c>
      <c r="C25" s="75" t="s">
        <v>30</v>
      </c>
      <c r="D25" s="87" t="s">
        <v>266</v>
      </c>
      <c r="E25" s="88">
        <v>1200</v>
      </c>
      <c r="F25" s="87">
        <v>82</v>
      </c>
      <c r="G25" s="87">
        <v>6</v>
      </c>
      <c r="H25" s="87" t="s">
        <v>27</v>
      </c>
      <c r="I25" s="87" t="s">
        <v>51</v>
      </c>
      <c r="J25" s="87" t="s">
        <v>28</v>
      </c>
      <c r="K25" s="87" t="s">
        <v>27</v>
      </c>
      <c r="L25" s="87" t="s">
        <v>27</v>
      </c>
      <c r="M25" s="87" t="s">
        <v>27</v>
      </c>
      <c r="N25" s="76"/>
      <c r="O25" s="77" t="s">
        <v>36</v>
      </c>
      <c r="P25" s="77" t="s">
        <v>47</v>
      </c>
      <c r="Q25" s="76"/>
      <c r="R25" s="87" t="s">
        <v>54</v>
      </c>
      <c r="S25" s="77" t="s">
        <v>29</v>
      </c>
      <c r="T25" s="87" t="s">
        <v>75</v>
      </c>
      <c r="U25" s="87" t="s">
        <v>61</v>
      </c>
      <c r="V25" s="87"/>
      <c r="W25" s="87"/>
      <c r="X25" s="87" t="s">
        <v>43</v>
      </c>
      <c r="Y25" s="78">
        <f>VLOOKUP(B25,'Bonos BV LPF 11-2023'!B:J,9,0)</f>
        <v>11646600</v>
      </c>
    </row>
    <row r="26" spans="1:25" ht="15" customHeight="1">
      <c r="A26" s="14"/>
      <c r="B26" s="14"/>
      <c r="C26" s="15"/>
      <c r="D26" s="16"/>
      <c r="E26" s="16"/>
      <c r="F26" s="16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Y26" s="20"/>
    </row>
    <row r="27" spans="1:25" s="24" customFormat="1" ht="15" customHeight="1">
      <c r="A27" s="14"/>
      <c r="B27" s="8" t="s">
        <v>209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73"/>
      <c r="Y27" s="12"/>
    </row>
    <row r="28" spans="1:25" s="24" customFormat="1" ht="15" customHeight="1">
      <c r="A28" s="76">
        <v>12</v>
      </c>
      <c r="B28" s="74" t="s">
        <v>298</v>
      </c>
      <c r="C28" s="75" t="s">
        <v>30</v>
      </c>
      <c r="D28" s="76" t="s">
        <v>31</v>
      </c>
      <c r="E28" s="90">
        <v>1400</v>
      </c>
      <c r="F28" s="76">
        <v>99</v>
      </c>
      <c r="G28" s="76">
        <v>2</v>
      </c>
      <c r="H28" s="76" t="s">
        <v>27</v>
      </c>
      <c r="I28" s="76" t="s">
        <v>51</v>
      </c>
      <c r="J28" s="76" t="s">
        <v>28</v>
      </c>
      <c r="K28" s="76" t="s">
        <v>27</v>
      </c>
      <c r="L28" s="76" t="s">
        <v>27</v>
      </c>
      <c r="M28" s="76" t="s">
        <v>27</v>
      </c>
      <c r="N28" s="76"/>
      <c r="O28" s="76" t="s">
        <v>36</v>
      </c>
      <c r="P28" s="77" t="s">
        <v>47</v>
      </c>
      <c r="Q28" s="76"/>
      <c r="R28" s="76"/>
      <c r="S28" s="77" t="s">
        <v>29</v>
      </c>
      <c r="T28" s="77" t="s">
        <v>32</v>
      </c>
      <c r="U28" s="87" t="s">
        <v>61</v>
      </c>
      <c r="V28" s="76"/>
      <c r="W28" s="76"/>
      <c r="X28" s="77" t="s">
        <v>43</v>
      </c>
      <c r="Y28" s="78">
        <f>VLOOKUP(B28,'Bonos BV LPF 11-2023'!B:J,9,0)</f>
        <v>11458600</v>
      </c>
    </row>
    <row r="29" spans="1:25" s="24" customFormat="1" ht="15" customHeight="1">
      <c r="A29" s="76">
        <v>13</v>
      </c>
      <c r="B29" s="74" t="s">
        <v>299</v>
      </c>
      <c r="C29" s="75" t="s">
        <v>30</v>
      </c>
      <c r="D29" s="76" t="s">
        <v>31</v>
      </c>
      <c r="E29" s="90">
        <v>1400</v>
      </c>
      <c r="F29" s="76">
        <v>99</v>
      </c>
      <c r="G29" s="76">
        <v>2</v>
      </c>
      <c r="H29" s="76" t="s">
        <v>27</v>
      </c>
      <c r="I29" s="76" t="s">
        <v>51</v>
      </c>
      <c r="J29" s="76" t="s">
        <v>28</v>
      </c>
      <c r="K29" s="76" t="s">
        <v>27</v>
      </c>
      <c r="L29" s="76" t="s">
        <v>27</v>
      </c>
      <c r="M29" s="76" t="s">
        <v>27</v>
      </c>
      <c r="N29" s="76"/>
      <c r="O29" s="76" t="s">
        <v>36</v>
      </c>
      <c r="P29" s="77" t="s">
        <v>47</v>
      </c>
      <c r="Q29" s="76" t="s">
        <v>27</v>
      </c>
      <c r="R29" s="76" t="s">
        <v>54</v>
      </c>
      <c r="S29" s="77" t="s">
        <v>33</v>
      </c>
      <c r="T29" s="77" t="s">
        <v>32</v>
      </c>
      <c r="U29" s="87" t="s">
        <v>61</v>
      </c>
      <c r="V29" s="76"/>
      <c r="W29" s="76"/>
      <c r="X29" s="77" t="s">
        <v>43</v>
      </c>
      <c r="Y29" s="78">
        <f>VLOOKUP(B29,'Bonos BV LPF 11-2023'!B:J,9,0)</f>
        <v>12398600</v>
      </c>
    </row>
    <row r="30" spans="1:25" s="24" customFormat="1" ht="15" customHeight="1">
      <c r="A30" s="76">
        <v>14</v>
      </c>
      <c r="B30" s="74" t="s">
        <v>56</v>
      </c>
      <c r="C30" s="75" t="s">
        <v>30</v>
      </c>
      <c r="D30" s="76" t="s">
        <v>44</v>
      </c>
      <c r="E30" s="90">
        <v>1600</v>
      </c>
      <c r="F30" s="76">
        <v>121</v>
      </c>
      <c r="G30" s="76">
        <v>6</v>
      </c>
      <c r="H30" s="76" t="s">
        <v>27</v>
      </c>
      <c r="I30" s="76" t="s">
        <v>52</v>
      </c>
      <c r="J30" s="76" t="s">
        <v>28</v>
      </c>
      <c r="K30" s="76" t="s">
        <v>27</v>
      </c>
      <c r="L30" s="76" t="s">
        <v>27</v>
      </c>
      <c r="M30" s="76" t="s">
        <v>27</v>
      </c>
      <c r="N30" s="76" t="s">
        <v>27</v>
      </c>
      <c r="O30" s="76" t="s">
        <v>36</v>
      </c>
      <c r="P30" s="77" t="s">
        <v>47</v>
      </c>
      <c r="Q30" s="76" t="s">
        <v>27</v>
      </c>
      <c r="R30" s="76" t="s">
        <v>53</v>
      </c>
      <c r="S30" s="77" t="s">
        <v>33</v>
      </c>
      <c r="T30" s="77" t="s">
        <v>32</v>
      </c>
      <c r="U30" s="87" t="s">
        <v>61</v>
      </c>
      <c r="V30" s="76"/>
      <c r="W30" s="76"/>
      <c r="X30" s="77" t="s">
        <v>43</v>
      </c>
      <c r="Y30" s="78">
        <f>VLOOKUP(B30,'Bonos BV LPF 11-2023'!B:J,9,0)</f>
        <v>15312600</v>
      </c>
    </row>
    <row r="31" spans="1:25" s="24" customFormat="1" ht="15" customHeight="1">
      <c r="A31" s="76">
        <v>15</v>
      </c>
      <c r="B31" s="74" t="s">
        <v>336</v>
      </c>
      <c r="C31" s="75" t="s">
        <v>30</v>
      </c>
      <c r="D31" s="76" t="s">
        <v>31</v>
      </c>
      <c r="E31" s="90">
        <v>1400</v>
      </c>
      <c r="F31" s="76">
        <v>99</v>
      </c>
      <c r="G31" s="76">
        <v>2</v>
      </c>
      <c r="H31" s="76" t="s">
        <v>27</v>
      </c>
      <c r="I31" s="76" t="s">
        <v>51</v>
      </c>
      <c r="J31" s="76" t="s">
        <v>28</v>
      </c>
      <c r="K31" s="76" t="s">
        <v>27</v>
      </c>
      <c r="L31" s="76" t="s">
        <v>27</v>
      </c>
      <c r="M31" s="76" t="s">
        <v>27</v>
      </c>
      <c r="N31" s="76"/>
      <c r="O31" s="76" t="s">
        <v>36</v>
      </c>
      <c r="P31" s="77" t="s">
        <v>47</v>
      </c>
      <c r="Q31" s="76"/>
      <c r="R31" s="76"/>
      <c r="S31" s="77" t="s">
        <v>29</v>
      </c>
      <c r="T31" s="77" t="s">
        <v>32</v>
      </c>
      <c r="U31" s="87" t="s">
        <v>61</v>
      </c>
      <c r="V31" s="76"/>
      <c r="W31" s="76"/>
      <c r="X31" s="77" t="s">
        <v>43</v>
      </c>
      <c r="Y31" s="78">
        <f>VLOOKUP(B31,'Bonos BV LPF 11-2023'!B:J,9,0)</f>
        <v>12492600</v>
      </c>
    </row>
    <row r="32" spans="1:25" s="24" customFormat="1" ht="15" customHeight="1">
      <c r="A32" s="20"/>
      <c r="B32" s="95"/>
      <c r="C32" s="96"/>
      <c r="D32" s="20"/>
      <c r="E32" s="97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93"/>
      <c r="V32" s="20"/>
      <c r="W32" s="20"/>
      <c r="X32" s="20"/>
      <c r="Y32" s="98"/>
    </row>
    <row r="33" spans="1:25" s="24" customFormat="1" ht="15" customHeight="1">
      <c r="A33" s="14"/>
      <c r="B33" s="8" t="s">
        <v>324</v>
      </c>
      <c r="C33" s="22"/>
      <c r="D33" s="22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73"/>
      <c r="Y33" s="12"/>
    </row>
    <row r="34" spans="1:25" s="24" customFormat="1" ht="15" customHeight="1">
      <c r="A34" s="76">
        <v>16</v>
      </c>
      <c r="B34" s="74" t="s">
        <v>325</v>
      </c>
      <c r="C34" s="75" t="s">
        <v>30</v>
      </c>
      <c r="D34" s="76" t="s">
        <v>31</v>
      </c>
      <c r="E34" s="90">
        <v>1500</v>
      </c>
      <c r="F34" s="76">
        <v>115</v>
      </c>
      <c r="G34" s="76">
        <v>6</v>
      </c>
      <c r="H34" s="76" t="s">
        <v>27</v>
      </c>
      <c r="I34" s="76" t="s">
        <v>51</v>
      </c>
      <c r="J34" s="76" t="s">
        <v>28</v>
      </c>
      <c r="K34" s="76" t="s">
        <v>27</v>
      </c>
      <c r="L34" s="76" t="s">
        <v>27</v>
      </c>
      <c r="M34" s="76" t="s">
        <v>27</v>
      </c>
      <c r="N34" s="76" t="s">
        <v>27</v>
      </c>
      <c r="O34" s="76" t="s">
        <v>36</v>
      </c>
      <c r="P34" s="77" t="s">
        <v>47</v>
      </c>
      <c r="Q34" s="76"/>
      <c r="R34" s="76" t="s">
        <v>54</v>
      </c>
      <c r="S34" s="77" t="s">
        <v>29</v>
      </c>
      <c r="T34" s="77" t="s">
        <v>32</v>
      </c>
      <c r="U34" s="87" t="s">
        <v>61</v>
      </c>
      <c r="V34" s="76"/>
      <c r="W34" s="76"/>
      <c r="X34" s="77" t="s">
        <v>43</v>
      </c>
      <c r="Y34" s="78">
        <f>VLOOKUP(B34,'Bonos BV LPF 11-2023'!B:J,9,0)</f>
        <v>13338600</v>
      </c>
    </row>
    <row r="35" spans="1:25" s="24" customFormat="1" ht="15" customHeight="1">
      <c r="A35" s="20"/>
      <c r="B35" s="95"/>
      <c r="C35" s="96"/>
      <c r="D35" s="20"/>
      <c r="E35" s="97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93"/>
      <c r="V35" s="20"/>
      <c r="W35" s="20"/>
      <c r="X35" s="20"/>
      <c r="Y35" s="98"/>
    </row>
    <row r="36" spans="1:25" s="24" customFormat="1" ht="15" customHeight="1">
      <c r="A36" s="14"/>
      <c r="B36" s="8" t="s">
        <v>99</v>
      </c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73"/>
      <c r="Y36" s="12"/>
    </row>
    <row r="37" spans="1:25" s="24" customFormat="1" ht="15" customHeight="1">
      <c r="A37" s="76">
        <v>17</v>
      </c>
      <c r="B37" s="74" t="s">
        <v>300</v>
      </c>
      <c r="C37" s="75" t="s">
        <v>26</v>
      </c>
      <c r="D37" s="76" t="s">
        <v>31</v>
      </c>
      <c r="E37" s="90">
        <v>1400</v>
      </c>
      <c r="F37" s="76">
        <v>99</v>
      </c>
      <c r="G37" s="76">
        <v>2</v>
      </c>
      <c r="H37" s="76" t="s">
        <v>27</v>
      </c>
      <c r="I37" s="76" t="s">
        <v>51</v>
      </c>
      <c r="J37" s="76" t="s">
        <v>28</v>
      </c>
      <c r="K37" s="76" t="s">
        <v>27</v>
      </c>
      <c r="L37" s="76" t="s">
        <v>27</v>
      </c>
      <c r="M37" s="76" t="s">
        <v>27</v>
      </c>
      <c r="N37" s="76"/>
      <c r="O37" s="76" t="s">
        <v>36</v>
      </c>
      <c r="P37" s="77" t="s">
        <v>45</v>
      </c>
      <c r="Q37" s="76" t="s">
        <v>27</v>
      </c>
      <c r="R37" s="76" t="s">
        <v>53</v>
      </c>
      <c r="S37" s="77" t="s">
        <v>29</v>
      </c>
      <c r="T37" s="77" t="s">
        <v>32</v>
      </c>
      <c r="U37" s="87" t="s">
        <v>61</v>
      </c>
      <c r="V37" s="76"/>
      <c r="W37" s="76"/>
      <c r="X37" s="77" t="s">
        <v>43</v>
      </c>
      <c r="Y37" s="78">
        <f>VLOOKUP(B37,'Bonos BV LPF 11-2023'!B:J,9,0)</f>
        <v>12774600</v>
      </c>
    </row>
    <row r="38" spans="1:25" s="24" customFormat="1" ht="15" customHeight="1">
      <c r="A38" s="76">
        <v>18</v>
      </c>
      <c r="B38" s="74" t="s">
        <v>126</v>
      </c>
      <c r="C38" s="75" t="s">
        <v>26</v>
      </c>
      <c r="D38" s="76" t="s">
        <v>31</v>
      </c>
      <c r="E38" s="90">
        <v>1400</v>
      </c>
      <c r="F38" s="76">
        <v>99</v>
      </c>
      <c r="G38" s="76">
        <v>6</v>
      </c>
      <c r="H38" s="76" t="s">
        <v>27</v>
      </c>
      <c r="I38" s="76" t="s">
        <v>52</v>
      </c>
      <c r="J38" s="76" t="s">
        <v>33</v>
      </c>
      <c r="K38" s="76" t="s">
        <v>27</v>
      </c>
      <c r="L38" s="76" t="s">
        <v>27</v>
      </c>
      <c r="M38" s="76" t="s">
        <v>27</v>
      </c>
      <c r="N38" s="76"/>
      <c r="O38" s="76" t="s">
        <v>36</v>
      </c>
      <c r="P38" s="77" t="s">
        <v>45</v>
      </c>
      <c r="Q38" s="76" t="s">
        <v>27</v>
      </c>
      <c r="R38" s="76" t="s">
        <v>53</v>
      </c>
      <c r="S38" s="77" t="s">
        <v>33</v>
      </c>
      <c r="T38" s="77" t="s">
        <v>32</v>
      </c>
      <c r="U38" s="87" t="s">
        <v>61</v>
      </c>
      <c r="V38" s="76"/>
      <c r="W38" s="76"/>
      <c r="X38" s="77" t="s">
        <v>43</v>
      </c>
      <c r="Y38" s="78">
        <f>VLOOKUP(B38,'Bonos BV LPF 11-2023'!B:J,9,0)</f>
        <v>14090600</v>
      </c>
    </row>
    <row r="39" spans="1:25" s="24" customFormat="1" ht="15" customHeight="1">
      <c r="A39" s="76">
        <v>19</v>
      </c>
      <c r="B39" s="64" t="s">
        <v>271</v>
      </c>
      <c r="C39" s="75" t="s">
        <v>26</v>
      </c>
      <c r="D39" s="76" t="s">
        <v>31</v>
      </c>
      <c r="E39" s="90">
        <v>1400</v>
      </c>
      <c r="F39" s="76">
        <v>99</v>
      </c>
      <c r="G39" s="76">
        <v>6</v>
      </c>
      <c r="H39" s="76" t="s">
        <v>27</v>
      </c>
      <c r="I39" s="76" t="s">
        <v>52</v>
      </c>
      <c r="J39" s="76" t="s">
        <v>33</v>
      </c>
      <c r="K39" s="76" t="s">
        <v>27</v>
      </c>
      <c r="L39" s="76" t="s">
        <v>27</v>
      </c>
      <c r="M39" s="76" t="s">
        <v>27</v>
      </c>
      <c r="N39" s="76"/>
      <c r="O39" s="76" t="s">
        <v>36</v>
      </c>
      <c r="P39" s="77" t="s">
        <v>45</v>
      </c>
      <c r="Q39" s="76" t="s">
        <v>27</v>
      </c>
      <c r="R39" s="76" t="s">
        <v>53</v>
      </c>
      <c r="S39" s="77" t="s">
        <v>33</v>
      </c>
      <c r="T39" s="77" t="s">
        <v>32</v>
      </c>
      <c r="U39" s="87" t="s">
        <v>61</v>
      </c>
      <c r="V39" s="76"/>
      <c r="W39" s="76" t="s">
        <v>133</v>
      </c>
      <c r="X39" s="77" t="s">
        <v>43</v>
      </c>
      <c r="Y39" s="78">
        <f>VLOOKUP(B39,'Bonos BV LPF 11-2023'!B:J,9,0)</f>
        <v>15030600</v>
      </c>
    </row>
    <row r="40" spans="1:25" s="24" customFormat="1" ht="15" customHeight="1">
      <c r="A40" s="20"/>
      <c r="B40" s="95"/>
      <c r="C40" s="96"/>
      <c r="D40" s="20"/>
      <c r="E40" s="97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98"/>
    </row>
    <row r="41" spans="1:25" s="13" customFormat="1" ht="15.75">
      <c r="A41" s="7"/>
      <c r="B41" s="8" t="s">
        <v>46</v>
      </c>
      <c r="C41" s="22"/>
      <c r="D41" s="22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73"/>
      <c r="Y41" s="12"/>
    </row>
    <row r="42" spans="1:25" s="24" customFormat="1" ht="15" customHeight="1">
      <c r="A42" s="76">
        <v>20</v>
      </c>
      <c r="B42" s="74" t="s">
        <v>85</v>
      </c>
      <c r="C42" s="75" t="s">
        <v>20</v>
      </c>
      <c r="D42" s="76" t="s">
        <v>31</v>
      </c>
      <c r="E42" s="90">
        <v>1600</v>
      </c>
      <c r="F42" s="76">
        <v>123</v>
      </c>
      <c r="G42" s="76">
        <v>6</v>
      </c>
      <c r="H42" s="76" t="s">
        <v>27</v>
      </c>
      <c r="I42" s="76" t="s">
        <v>51</v>
      </c>
      <c r="J42" s="76" t="s">
        <v>28</v>
      </c>
      <c r="K42" s="76" t="s">
        <v>27</v>
      </c>
      <c r="L42" s="76" t="s">
        <v>27</v>
      </c>
      <c r="M42" s="76" t="s">
        <v>27</v>
      </c>
      <c r="N42" s="76"/>
      <c r="O42" s="76" t="s">
        <v>36</v>
      </c>
      <c r="P42" s="76" t="s">
        <v>45</v>
      </c>
      <c r="Q42" s="76"/>
      <c r="R42" s="76" t="s">
        <v>54</v>
      </c>
      <c r="S42" s="76" t="s">
        <v>29</v>
      </c>
      <c r="T42" s="76" t="s">
        <v>32</v>
      </c>
      <c r="U42" s="77" t="s">
        <v>61</v>
      </c>
      <c r="V42" s="76" t="s">
        <v>27</v>
      </c>
      <c r="W42" s="76"/>
      <c r="X42" s="76" t="s">
        <v>42</v>
      </c>
      <c r="Y42" s="78">
        <f>VLOOKUP(B42,'Bonos BV LPF 11-2023'!B:J,9,0)</f>
        <v>14560600</v>
      </c>
    </row>
    <row r="43" spans="1:25" s="24" customFormat="1" ht="15" customHeight="1">
      <c r="A43" s="76">
        <v>21</v>
      </c>
      <c r="B43" s="74" t="s">
        <v>40</v>
      </c>
      <c r="C43" s="75" t="s">
        <v>20</v>
      </c>
      <c r="D43" s="76" t="s">
        <v>31</v>
      </c>
      <c r="E43" s="90">
        <v>1600</v>
      </c>
      <c r="F43" s="76">
        <v>123</v>
      </c>
      <c r="G43" s="76">
        <v>6</v>
      </c>
      <c r="H43" s="76" t="s">
        <v>27</v>
      </c>
      <c r="I43" s="76" t="s">
        <v>52</v>
      </c>
      <c r="J43" s="76" t="s">
        <v>28</v>
      </c>
      <c r="K43" s="76" t="s">
        <v>27</v>
      </c>
      <c r="L43" s="76" t="s">
        <v>27</v>
      </c>
      <c r="M43" s="76" t="s">
        <v>27</v>
      </c>
      <c r="N43" s="76" t="s">
        <v>27</v>
      </c>
      <c r="O43" s="76" t="s">
        <v>36</v>
      </c>
      <c r="P43" s="76" t="s">
        <v>45</v>
      </c>
      <c r="Q43" s="76"/>
      <c r="R43" s="76" t="s">
        <v>54</v>
      </c>
      <c r="S43" s="76" t="s">
        <v>33</v>
      </c>
      <c r="T43" s="76" t="s">
        <v>32</v>
      </c>
      <c r="U43" s="77" t="s">
        <v>61</v>
      </c>
      <c r="V43" s="76" t="s">
        <v>27</v>
      </c>
      <c r="W43" s="76"/>
      <c r="X43" s="76" t="s">
        <v>42</v>
      </c>
      <c r="Y43" s="78">
        <f>VLOOKUP(B43,'Bonos BV LPF 11-2023'!B:J,9,0)</f>
        <v>15312600</v>
      </c>
    </row>
    <row r="44" spans="1:25" s="24" customFormat="1" ht="15" customHeight="1">
      <c r="A44" s="76">
        <v>22</v>
      </c>
      <c r="B44" s="74" t="s">
        <v>237</v>
      </c>
      <c r="C44" s="75" t="s">
        <v>20</v>
      </c>
      <c r="D44" s="76" t="s">
        <v>44</v>
      </c>
      <c r="E44" s="90">
        <v>1600</v>
      </c>
      <c r="F44" s="76">
        <v>123</v>
      </c>
      <c r="G44" s="76">
        <v>6</v>
      </c>
      <c r="H44" s="76" t="s">
        <v>27</v>
      </c>
      <c r="I44" s="76" t="s">
        <v>52</v>
      </c>
      <c r="J44" s="76" t="s">
        <v>28</v>
      </c>
      <c r="K44" s="76" t="s">
        <v>27</v>
      </c>
      <c r="L44" s="76" t="s">
        <v>27</v>
      </c>
      <c r="M44" s="76" t="s">
        <v>27</v>
      </c>
      <c r="N44" s="76" t="s">
        <v>27</v>
      </c>
      <c r="O44" s="76" t="s">
        <v>36</v>
      </c>
      <c r="P44" s="76" t="s">
        <v>45</v>
      </c>
      <c r="Q44" s="76"/>
      <c r="R44" s="76" t="s">
        <v>59</v>
      </c>
      <c r="S44" s="76" t="s">
        <v>33</v>
      </c>
      <c r="T44" s="76" t="s">
        <v>32</v>
      </c>
      <c r="U44" s="77" t="s">
        <v>61</v>
      </c>
      <c r="V44" s="76" t="s">
        <v>27</v>
      </c>
      <c r="W44" s="76"/>
      <c r="X44" s="76" t="s">
        <v>42</v>
      </c>
      <c r="Y44" s="78">
        <f>VLOOKUP(B44,'Bonos BV LPF 11-2023'!B:J,9,0)</f>
        <v>16910600</v>
      </c>
    </row>
    <row r="45" spans="1:25" s="24" customFormat="1" ht="15" customHeight="1">
      <c r="A45" s="20"/>
      <c r="B45" s="95"/>
      <c r="C45" s="96"/>
      <c r="D45" s="20"/>
      <c r="E45" s="97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93"/>
      <c r="V45" s="20"/>
      <c r="W45" s="20"/>
      <c r="X45" s="20"/>
      <c r="Y45" s="98"/>
    </row>
    <row r="46" spans="1:25" s="13" customFormat="1" ht="15.75">
      <c r="A46" s="7"/>
      <c r="B46" s="8" t="s">
        <v>328</v>
      </c>
      <c r="C46" s="22"/>
      <c r="D46" s="22"/>
      <c r="E46" s="2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73"/>
      <c r="Y46" s="12"/>
    </row>
    <row r="47" spans="1:25" s="24" customFormat="1" ht="15" customHeight="1">
      <c r="A47" s="76">
        <v>23</v>
      </c>
      <c r="B47" s="74" t="s">
        <v>329</v>
      </c>
      <c r="C47" s="75" t="s">
        <v>20</v>
      </c>
      <c r="D47" s="76" t="s">
        <v>31</v>
      </c>
      <c r="E47" s="90">
        <v>1500</v>
      </c>
      <c r="F47" s="76">
        <v>113</v>
      </c>
      <c r="G47" s="76">
        <v>6</v>
      </c>
      <c r="H47" s="76" t="s">
        <v>27</v>
      </c>
      <c r="I47" s="76" t="s">
        <v>52</v>
      </c>
      <c r="J47" s="76" t="s">
        <v>28</v>
      </c>
      <c r="K47" s="76" t="s">
        <v>27</v>
      </c>
      <c r="L47" s="76" t="s">
        <v>27</v>
      </c>
      <c r="M47" s="76" t="s">
        <v>27</v>
      </c>
      <c r="N47" s="76"/>
      <c r="O47" s="76" t="s">
        <v>36</v>
      </c>
      <c r="P47" s="76" t="s">
        <v>45</v>
      </c>
      <c r="Q47" s="76"/>
      <c r="R47" s="76" t="s">
        <v>59</v>
      </c>
      <c r="S47" s="76" t="s">
        <v>33</v>
      </c>
      <c r="T47" s="76" t="s">
        <v>32</v>
      </c>
      <c r="U47" s="87" t="s">
        <v>61</v>
      </c>
      <c r="V47" s="76" t="s">
        <v>27</v>
      </c>
      <c r="W47" s="76"/>
      <c r="X47" s="76" t="s">
        <v>42</v>
      </c>
      <c r="Y47" s="78">
        <f>VLOOKUP(B47,'Bonos BV LPF 11-2023'!B:J,9,0)</f>
        <v>15688600</v>
      </c>
    </row>
    <row r="48" spans="1:25" s="24" customFormat="1" ht="15" customHeight="1">
      <c r="A48" s="76">
        <v>24</v>
      </c>
      <c r="B48" s="74" t="s">
        <v>330</v>
      </c>
      <c r="C48" s="75" t="s">
        <v>20</v>
      </c>
      <c r="D48" s="76" t="s">
        <v>81</v>
      </c>
      <c r="E48" s="90">
        <v>1500</v>
      </c>
      <c r="F48" s="76">
        <v>113</v>
      </c>
      <c r="G48" s="76">
        <v>6</v>
      </c>
      <c r="H48" s="76" t="s">
        <v>27</v>
      </c>
      <c r="I48" s="76" t="s">
        <v>52</v>
      </c>
      <c r="J48" s="76" t="s">
        <v>28</v>
      </c>
      <c r="K48" s="76" t="s">
        <v>27</v>
      </c>
      <c r="L48" s="76" t="s">
        <v>27</v>
      </c>
      <c r="M48" s="76" t="s">
        <v>27</v>
      </c>
      <c r="N48" s="76" t="s">
        <v>27</v>
      </c>
      <c r="O48" s="76" t="s">
        <v>36</v>
      </c>
      <c r="P48" s="76" t="s">
        <v>45</v>
      </c>
      <c r="Q48" s="76"/>
      <c r="R48" s="76" t="s">
        <v>59</v>
      </c>
      <c r="S48" s="76" t="s">
        <v>33</v>
      </c>
      <c r="T48" s="76" t="s">
        <v>32</v>
      </c>
      <c r="U48" s="87" t="s">
        <v>61</v>
      </c>
      <c r="V48" s="76" t="s">
        <v>27</v>
      </c>
      <c r="W48" s="76"/>
      <c r="X48" s="76" t="s">
        <v>42</v>
      </c>
      <c r="Y48" s="78">
        <f>VLOOKUP(B48,'Bonos BV LPF 11-2023'!B:J,9,0)</f>
        <v>17098600</v>
      </c>
    </row>
    <row r="49" spans="1:25" s="24" customFormat="1" ht="15" customHeight="1">
      <c r="A49" s="76">
        <v>25</v>
      </c>
      <c r="B49" s="74" t="s">
        <v>331</v>
      </c>
      <c r="C49" s="75" t="s">
        <v>20</v>
      </c>
      <c r="D49" s="76" t="s">
        <v>31</v>
      </c>
      <c r="E49" s="90">
        <v>1500</v>
      </c>
      <c r="F49" s="76">
        <v>113</v>
      </c>
      <c r="G49" s="76">
        <v>6</v>
      </c>
      <c r="H49" s="76" t="s">
        <v>27</v>
      </c>
      <c r="I49" s="76" t="s">
        <v>52</v>
      </c>
      <c r="J49" s="76" t="s">
        <v>33</v>
      </c>
      <c r="K49" s="76" t="s">
        <v>27</v>
      </c>
      <c r="L49" s="76" t="s">
        <v>27</v>
      </c>
      <c r="M49" s="76" t="s">
        <v>27</v>
      </c>
      <c r="N49" s="76" t="s">
        <v>27</v>
      </c>
      <c r="O49" s="76" t="s">
        <v>36</v>
      </c>
      <c r="P49" s="76" t="s">
        <v>45</v>
      </c>
      <c r="Q49" s="76"/>
      <c r="R49" s="76" t="s">
        <v>59</v>
      </c>
      <c r="S49" s="76" t="s">
        <v>33</v>
      </c>
      <c r="T49" s="76" t="s">
        <v>32</v>
      </c>
      <c r="U49" s="87" t="s">
        <v>61</v>
      </c>
      <c r="V49" s="76" t="s">
        <v>27</v>
      </c>
      <c r="W49" s="76"/>
      <c r="X49" s="76" t="s">
        <v>42</v>
      </c>
      <c r="Y49" s="78">
        <f>VLOOKUP(B49,'Bonos BV LPF 11-2023'!B:J,9,0)</f>
        <v>17568600</v>
      </c>
    </row>
    <row r="50" spans="1:25" s="24" customFormat="1" ht="15" customHeight="1">
      <c r="A50" s="76">
        <v>26</v>
      </c>
      <c r="B50" s="74" t="s">
        <v>332</v>
      </c>
      <c r="C50" s="75" t="s">
        <v>20</v>
      </c>
      <c r="D50" s="76" t="s">
        <v>81</v>
      </c>
      <c r="E50" s="90">
        <v>1500</v>
      </c>
      <c r="F50" s="76">
        <v>113</v>
      </c>
      <c r="G50" s="76">
        <v>6</v>
      </c>
      <c r="H50" s="76" t="s">
        <v>27</v>
      </c>
      <c r="I50" s="76" t="s">
        <v>52</v>
      </c>
      <c r="J50" s="76" t="s">
        <v>33</v>
      </c>
      <c r="K50" s="76" t="s">
        <v>27</v>
      </c>
      <c r="L50" s="76" t="s">
        <v>27</v>
      </c>
      <c r="M50" s="76" t="s">
        <v>27</v>
      </c>
      <c r="N50" s="76" t="s">
        <v>27</v>
      </c>
      <c r="O50" s="76" t="s">
        <v>36</v>
      </c>
      <c r="P50" s="76" t="s">
        <v>45</v>
      </c>
      <c r="Q50" s="76"/>
      <c r="R50" s="76" t="s">
        <v>59</v>
      </c>
      <c r="S50" s="76" t="s">
        <v>33</v>
      </c>
      <c r="T50" s="76" t="s">
        <v>32</v>
      </c>
      <c r="U50" s="87" t="s">
        <v>61</v>
      </c>
      <c r="V50" s="76" t="s">
        <v>27</v>
      </c>
      <c r="W50" s="76"/>
      <c r="X50" s="76" t="s">
        <v>42</v>
      </c>
      <c r="Y50" s="78">
        <f>VLOOKUP(B50,'Bonos BV LPF 11-2023'!B:J,9,0)</f>
        <v>18978600</v>
      </c>
    </row>
    <row r="51" spans="1:25" s="24" customFormat="1" ht="15" customHeight="1">
      <c r="A51" s="76">
        <v>27</v>
      </c>
      <c r="B51" s="74" t="s">
        <v>333</v>
      </c>
      <c r="C51" s="75" t="s">
        <v>20</v>
      </c>
      <c r="D51" s="76" t="s">
        <v>81</v>
      </c>
      <c r="E51" s="90">
        <v>1500</v>
      </c>
      <c r="F51" s="76">
        <v>113</v>
      </c>
      <c r="G51" s="76">
        <v>6</v>
      </c>
      <c r="H51" s="76" t="s">
        <v>27</v>
      </c>
      <c r="I51" s="76" t="s">
        <v>52</v>
      </c>
      <c r="J51" s="76" t="s">
        <v>33</v>
      </c>
      <c r="K51" s="76" t="s">
        <v>27</v>
      </c>
      <c r="L51" s="76" t="s">
        <v>27</v>
      </c>
      <c r="M51" s="76" t="s">
        <v>27</v>
      </c>
      <c r="N51" s="76" t="s">
        <v>27</v>
      </c>
      <c r="O51" s="76" t="s">
        <v>36</v>
      </c>
      <c r="P51" s="76" t="s">
        <v>45</v>
      </c>
      <c r="Q51" s="76"/>
      <c r="R51" s="76" t="s">
        <v>59</v>
      </c>
      <c r="S51" s="76" t="s">
        <v>33</v>
      </c>
      <c r="T51" s="76" t="s">
        <v>32</v>
      </c>
      <c r="U51" s="87" t="s">
        <v>61</v>
      </c>
      <c r="V51" s="76" t="s">
        <v>27</v>
      </c>
      <c r="W51" s="76" t="s">
        <v>69</v>
      </c>
      <c r="X51" s="76" t="s">
        <v>42</v>
      </c>
      <c r="Y51" s="78">
        <f>VLOOKUP(B51,'Bonos BV LPF 11-2023'!B:J,9,0)</f>
        <v>20388600</v>
      </c>
    </row>
    <row r="52" spans="1:25" s="24" customFormat="1" ht="15" customHeight="1">
      <c r="A52" s="20"/>
      <c r="B52" s="95"/>
      <c r="C52" s="96"/>
      <c r="D52" s="20"/>
      <c r="E52" s="97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93"/>
      <c r="V52" s="20"/>
      <c r="W52" s="20"/>
      <c r="X52" s="20"/>
      <c r="Y52" s="98"/>
    </row>
    <row r="53" spans="1:25" s="24" customFormat="1" ht="15" customHeight="1">
      <c r="A53" s="7"/>
      <c r="B53" s="8" t="s">
        <v>181</v>
      </c>
      <c r="C53" s="22"/>
      <c r="D53" s="22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73"/>
      <c r="Y53" s="12"/>
    </row>
    <row r="54" spans="1:25" s="24" customFormat="1" ht="15" customHeight="1">
      <c r="A54" s="76">
        <v>28</v>
      </c>
      <c r="B54" s="74" t="s">
        <v>182</v>
      </c>
      <c r="C54" s="75" t="s">
        <v>20</v>
      </c>
      <c r="D54" s="76" t="s">
        <v>31</v>
      </c>
      <c r="E54" s="90">
        <v>2000</v>
      </c>
      <c r="F54" s="76">
        <v>157</v>
      </c>
      <c r="G54" s="76">
        <v>6</v>
      </c>
      <c r="H54" s="76" t="s">
        <v>27</v>
      </c>
      <c r="I54" s="76" t="s">
        <v>51</v>
      </c>
      <c r="J54" s="76" t="s">
        <v>28</v>
      </c>
      <c r="K54" s="76" t="s">
        <v>27</v>
      </c>
      <c r="L54" s="76" t="s">
        <v>27</v>
      </c>
      <c r="M54" s="76" t="s">
        <v>27</v>
      </c>
      <c r="N54" s="76"/>
      <c r="O54" s="76" t="s">
        <v>36</v>
      </c>
      <c r="P54" s="76" t="s">
        <v>77</v>
      </c>
      <c r="Q54" s="76" t="s">
        <v>27</v>
      </c>
      <c r="R54" s="76" t="s">
        <v>59</v>
      </c>
      <c r="S54" s="76" t="s">
        <v>29</v>
      </c>
      <c r="T54" s="76" t="s">
        <v>32</v>
      </c>
      <c r="U54" s="87" t="s">
        <v>61</v>
      </c>
      <c r="V54" s="76" t="s">
        <v>27</v>
      </c>
      <c r="W54" s="76"/>
      <c r="X54" s="76" t="s">
        <v>183</v>
      </c>
      <c r="Y54" s="78">
        <f>VLOOKUP(B54,'Bonos BV LPF 11-2023'!B:J,9,0)</f>
        <v>18038600</v>
      </c>
    </row>
    <row r="55" spans="1:25" s="24" customFormat="1" ht="15" customHeight="1">
      <c r="A55" s="76">
        <v>29</v>
      </c>
      <c r="B55" s="74" t="s">
        <v>184</v>
      </c>
      <c r="C55" s="75" t="s">
        <v>20</v>
      </c>
      <c r="D55" s="76" t="s">
        <v>44</v>
      </c>
      <c r="E55" s="90">
        <v>2000</v>
      </c>
      <c r="F55" s="76">
        <v>157</v>
      </c>
      <c r="G55" s="76">
        <v>6</v>
      </c>
      <c r="H55" s="76" t="s">
        <v>27</v>
      </c>
      <c r="I55" s="76" t="s">
        <v>52</v>
      </c>
      <c r="J55" s="76" t="s">
        <v>33</v>
      </c>
      <c r="K55" s="76" t="s">
        <v>27</v>
      </c>
      <c r="L55" s="76" t="s">
        <v>27</v>
      </c>
      <c r="M55" s="76" t="s">
        <v>27</v>
      </c>
      <c r="N55" s="76" t="s">
        <v>27</v>
      </c>
      <c r="O55" s="76" t="s">
        <v>36</v>
      </c>
      <c r="P55" s="76" t="s">
        <v>77</v>
      </c>
      <c r="Q55" s="76" t="s">
        <v>27</v>
      </c>
      <c r="R55" s="76" t="s">
        <v>73</v>
      </c>
      <c r="S55" s="76" t="s">
        <v>33</v>
      </c>
      <c r="T55" s="76" t="s">
        <v>32</v>
      </c>
      <c r="U55" s="87" t="s">
        <v>61</v>
      </c>
      <c r="V55" s="76" t="s">
        <v>27</v>
      </c>
      <c r="W55" s="76"/>
      <c r="X55" s="76" t="s">
        <v>185</v>
      </c>
      <c r="Y55" s="78">
        <f>VLOOKUP(B55,'Bonos BV LPF 11-2023'!B:J,9,0)</f>
        <v>19918600</v>
      </c>
    </row>
    <row r="56" spans="1:25" s="24" customFormat="1" ht="13.5" customHeight="1">
      <c r="A56" s="20"/>
      <c r="B56" s="14"/>
      <c r="C56" s="15"/>
      <c r="D56" s="16"/>
      <c r="E56" s="16"/>
      <c r="F56" s="16"/>
      <c r="G56" s="17"/>
      <c r="H56" s="17"/>
      <c r="I56" s="17"/>
      <c r="J56" s="17"/>
      <c r="K56" s="17"/>
      <c r="L56" s="18"/>
      <c r="M56" s="19"/>
      <c r="N56" s="17"/>
      <c r="O56" s="17"/>
      <c r="P56" s="17"/>
      <c r="Q56" s="17"/>
      <c r="R56" s="19"/>
      <c r="S56" s="19"/>
      <c r="T56" s="19"/>
      <c r="U56" s="19"/>
      <c r="V56" s="19"/>
      <c r="W56" s="19"/>
      <c r="X56" s="19"/>
      <c r="Y56" s="98"/>
    </row>
    <row r="57" spans="1:25" s="13" customFormat="1" ht="15.75">
      <c r="A57" s="20"/>
      <c r="B57" s="8" t="s">
        <v>62</v>
      </c>
      <c r="C57" s="22"/>
      <c r="D57" s="22"/>
      <c r="E57" s="2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73"/>
      <c r="Y57" s="12"/>
    </row>
    <row r="58" spans="1:25" s="24" customFormat="1" ht="15" customHeight="1">
      <c r="A58" s="76">
        <v>30</v>
      </c>
      <c r="B58" s="74" t="s">
        <v>295</v>
      </c>
      <c r="C58" s="75" t="s">
        <v>20</v>
      </c>
      <c r="D58" s="76" t="s">
        <v>31</v>
      </c>
      <c r="E58" s="90">
        <v>2000</v>
      </c>
      <c r="F58" s="76">
        <v>154</v>
      </c>
      <c r="G58" s="76">
        <v>6</v>
      </c>
      <c r="H58" s="76" t="s">
        <v>27</v>
      </c>
      <c r="I58" s="76" t="s">
        <v>52</v>
      </c>
      <c r="J58" s="76" t="s">
        <v>28</v>
      </c>
      <c r="K58" s="76" t="s">
        <v>27</v>
      </c>
      <c r="L58" s="76" t="s">
        <v>27</v>
      </c>
      <c r="M58" s="76" t="s">
        <v>27</v>
      </c>
      <c r="N58" s="76" t="s">
        <v>27</v>
      </c>
      <c r="O58" s="76" t="s">
        <v>36</v>
      </c>
      <c r="P58" s="76" t="s">
        <v>45</v>
      </c>
      <c r="Q58" s="76"/>
      <c r="R58" s="76" t="s">
        <v>73</v>
      </c>
      <c r="S58" s="76" t="s">
        <v>33</v>
      </c>
      <c r="T58" s="76" t="s">
        <v>32</v>
      </c>
      <c r="U58" s="87" t="s">
        <v>61</v>
      </c>
      <c r="V58" s="76" t="s">
        <v>27</v>
      </c>
      <c r="W58" s="76"/>
      <c r="X58" s="76" t="s">
        <v>43</v>
      </c>
      <c r="Y58" s="78">
        <f>VLOOKUP(B58,'Bonos BV LPF 11-2023'!B:J,9,0)</f>
        <v>20012600</v>
      </c>
    </row>
    <row r="59" spans="1:25" s="24" customFormat="1" ht="15" customHeight="1">
      <c r="A59" s="76">
        <v>31</v>
      </c>
      <c r="B59" s="74" t="s">
        <v>296</v>
      </c>
      <c r="C59" s="75" t="s">
        <v>20</v>
      </c>
      <c r="D59" s="76" t="s">
        <v>44</v>
      </c>
      <c r="E59" s="90">
        <v>2000</v>
      </c>
      <c r="F59" s="76">
        <v>154</v>
      </c>
      <c r="G59" s="76">
        <v>6</v>
      </c>
      <c r="H59" s="76" t="s">
        <v>27</v>
      </c>
      <c r="I59" s="76" t="s">
        <v>52</v>
      </c>
      <c r="J59" s="76" t="s">
        <v>28</v>
      </c>
      <c r="K59" s="76" t="s">
        <v>27</v>
      </c>
      <c r="L59" s="76" t="s">
        <v>27</v>
      </c>
      <c r="M59" s="76" t="s">
        <v>27</v>
      </c>
      <c r="N59" s="76" t="s">
        <v>27</v>
      </c>
      <c r="O59" s="76" t="s">
        <v>36</v>
      </c>
      <c r="P59" s="76" t="s">
        <v>45</v>
      </c>
      <c r="Q59" s="76"/>
      <c r="R59" s="76" t="s">
        <v>73</v>
      </c>
      <c r="S59" s="76" t="s">
        <v>33</v>
      </c>
      <c r="T59" s="76" t="s">
        <v>32</v>
      </c>
      <c r="U59" s="87" t="s">
        <v>61</v>
      </c>
      <c r="V59" s="76" t="s">
        <v>27</v>
      </c>
      <c r="W59" s="76"/>
      <c r="X59" s="76" t="s">
        <v>43</v>
      </c>
      <c r="Y59" s="78">
        <f>VLOOKUP(B59,'Bonos BV LPF 11-2023'!B:J,9,0)</f>
        <v>21704600</v>
      </c>
    </row>
    <row r="60" spans="1:25" s="24" customFormat="1" ht="15" customHeight="1">
      <c r="A60" s="76">
        <v>32</v>
      </c>
      <c r="B60" s="74" t="s">
        <v>63</v>
      </c>
      <c r="C60" s="75" t="s">
        <v>20</v>
      </c>
      <c r="D60" s="76" t="s">
        <v>64</v>
      </c>
      <c r="E60" s="90">
        <v>1600</v>
      </c>
      <c r="F60" s="76">
        <v>178</v>
      </c>
      <c r="G60" s="76">
        <v>6</v>
      </c>
      <c r="H60" s="76" t="s">
        <v>27</v>
      </c>
      <c r="I60" s="76" t="s">
        <v>52</v>
      </c>
      <c r="J60" s="76" t="s">
        <v>28</v>
      </c>
      <c r="K60" s="76" t="s">
        <v>27</v>
      </c>
      <c r="L60" s="76" t="s">
        <v>27</v>
      </c>
      <c r="M60" s="76" t="s">
        <v>27</v>
      </c>
      <c r="N60" s="76" t="s">
        <v>27</v>
      </c>
      <c r="O60" s="76" t="s">
        <v>36</v>
      </c>
      <c r="P60" s="76" t="s">
        <v>45</v>
      </c>
      <c r="Q60" s="76"/>
      <c r="R60" s="76" t="s">
        <v>73</v>
      </c>
      <c r="S60" s="76" t="s">
        <v>33</v>
      </c>
      <c r="T60" s="76" t="s">
        <v>32</v>
      </c>
      <c r="U60" s="87" t="s">
        <v>61</v>
      </c>
      <c r="V60" s="76" t="s">
        <v>27</v>
      </c>
      <c r="W60" s="76"/>
      <c r="X60" s="76" t="s">
        <v>43</v>
      </c>
      <c r="Y60" s="78">
        <f>VLOOKUP(B60,'Bonos BV LPF 11-2023'!B:J,9,0)</f>
        <v>22644600</v>
      </c>
    </row>
    <row r="61" spans="1:25" s="24" customFormat="1" ht="15" customHeight="1">
      <c r="A61" s="76">
        <v>33</v>
      </c>
      <c r="B61" s="74" t="s">
        <v>297</v>
      </c>
      <c r="C61" s="75" t="s">
        <v>20</v>
      </c>
      <c r="D61" s="76" t="s">
        <v>44</v>
      </c>
      <c r="E61" s="90">
        <v>2000</v>
      </c>
      <c r="F61" s="76">
        <v>154</v>
      </c>
      <c r="G61" s="76">
        <v>6</v>
      </c>
      <c r="H61" s="76" t="s">
        <v>27</v>
      </c>
      <c r="I61" s="76" t="s">
        <v>52</v>
      </c>
      <c r="J61" s="76" t="s">
        <v>33</v>
      </c>
      <c r="K61" s="76" t="s">
        <v>27</v>
      </c>
      <c r="L61" s="76" t="s">
        <v>27</v>
      </c>
      <c r="M61" s="76" t="s">
        <v>27</v>
      </c>
      <c r="N61" s="76" t="s">
        <v>27</v>
      </c>
      <c r="O61" s="76" t="s">
        <v>36</v>
      </c>
      <c r="P61" s="76" t="s">
        <v>67</v>
      </c>
      <c r="Q61" s="76"/>
      <c r="R61" s="76" t="s">
        <v>73</v>
      </c>
      <c r="S61" s="76" t="s">
        <v>33</v>
      </c>
      <c r="T61" s="76" t="s">
        <v>32</v>
      </c>
      <c r="U61" s="87" t="s">
        <v>61</v>
      </c>
      <c r="V61" s="76" t="s">
        <v>27</v>
      </c>
      <c r="W61" s="76"/>
      <c r="X61" s="76" t="s">
        <v>43</v>
      </c>
      <c r="Y61" s="78">
        <f>VLOOKUP(B61,'Bonos BV LPF 11-2023'!B:J,9,0)</f>
        <v>23866600</v>
      </c>
    </row>
    <row r="62" spans="1:25" s="24" customFormat="1" ht="15" customHeight="1">
      <c r="A62" s="76">
        <v>34</v>
      </c>
      <c r="B62" s="74" t="s">
        <v>72</v>
      </c>
      <c r="C62" s="75" t="s">
        <v>20</v>
      </c>
      <c r="D62" s="76" t="s">
        <v>44</v>
      </c>
      <c r="E62" s="90">
        <v>2000</v>
      </c>
      <c r="F62" s="76">
        <v>154</v>
      </c>
      <c r="G62" s="76">
        <v>6</v>
      </c>
      <c r="H62" s="76" t="s">
        <v>27</v>
      </c>
      <c r="I62" s="76" t="s">
        <v>52</v>
      </c>
      <c r="J62" s="76" t="s">
        <v>33</v>
      </c>
      <c r="K62" s="76" t="s">
        <v>27</v>
      </c>
      <c r="L62" s="76" t="s">
        <v>27</v>
      </c>
      <c r="M62" s="76" t="s">
        <v>27</v>
      </c>
      <c r="N62" s="76" t="s">
        <v>27</v>
      </c>
      <c r="O62" s="76" t="s">
        <v>36</v>
      </c>
      <c r="P62" s="76" t="s">
        <v>67</v>
      </c>
      <c r="Q62" s="76"/>
      <c r="R62" s="76" t="s">
        <v>73</v>
      </c>
      <c r="S62" s="76" t="s">
        <v>33</v>
      </c>
      <c r="T62" s="76" t="s">
        <v>32</v>
      </c>
      <c r="U62" s="87" t="s">
        <v>61</v>
      </c>
      <c r="V62" s="76" t="s">
        <v>27</v>
      </c>
      <c r="W62" s="76"/>
      <c r="X62" s="76" t="s">
        <v>43</v>
      </c>
      <c r="Y62" s="78">
        <f>VLOOKUP(B62,'Bonos BV LPF 11-2023'!B:J,9,0)</f>
        <v>24994600</v>
      </c>
    </row>
    <row r="63" spans="1:25" s="24" customFormat="1" ht="15" customHeight="1">
      <c r="A63" s="76">
        <v>35</v>
      </c>
      <c r="B63" s="74" t="s">
        <v>76</v>
      </c>
      <c r="C63" s="75" t="s">
        <v>20</v>
      </c>
      <c r="D63" s="76" t="s">
        <v>64</v>
      </c>
      <c r="E63" s="90">
        <v>1600</v>
      </c>
      <c r="F63" s="76">
        <v>178</v>
      </c>
      <c r="G63" s="76">
        <v>6</v>
      </c>
      <c r="H63" s="76" t="s">
        <v>27</v>
      </c>
      <c r="I63" s="76" t="s">
        <v>52</v>
      </c>
      <c r="J63" s="76" t="s">
        <v>33</v>
      </c>
      <c r="K63" s="76" t="s">
        <v>27</v>
      </c>
      <c r="L63" s="76" t="s">
        <v>27</v>
      </c>
      <c r="M63" s="76" t="s">
        <v>27</v>
      </c>
      <c r="N63" s="76" t="s">
        <v>27</v>
      </c>
      <c r="O63" s="76" t="s">
        <v>36</v>
      </c>
      <c r="P63" s="76" t="s">
        <v>67</v>
      </c>
      <c r="Q63" s="76"/>
      <c r="R63" s="76" t="s">
        <v>73</v>
      </c>
      <c r="S63" s="76" t="s">
        <v>33</v>
      </c>
      <c r="T63" s="76" t="s">
        <v>32</v>
      </c>
      <c r="U63" s="87" t="s">
        <v>61</v>
      </c>
      <c r="V63" s="76" t="s">
        <v>27</v>
      </c>
      <c r="W63" s="76"/>
      <c r="X63" s="76" t="s">
        <v>43</v>
      </c>
      <c r="Y63" s="78">
        <f>VLOOKUP(B63,'Bonos BV LPF 11-2023'!B:J,9,0)</f>
        <v>27344600</v>
      </c>
    </row>
    <row r="64" spans="1:25" s="24" customFormat="1" ht="15" customHeight="1">
      <c r="A64" s="76">
        <v>36</v>
      </c>
      <c r="B64" s="74" t="s">
        <v>65</v>
      </c>
      <c r="C64" s="75" t="s">
        <v>20</v>
      </c>
      <c r="D64" s="76" t="s">
        <v>64</v>
      </c>
      <c r="E64" s="90">
        <v>1600</v>
      </c>
      <c r="F64" s="76">
        <v>178</v>
      </c>
      <c r="G64" s="76">
        <v>6</v>
      </c>
      <c r="H64" s="76" t="s">
        <v>27</v>
      </c>
      <c r="I64" s="76" t="s">
        <v>52</v>
      </c>
      <c r="J64" s="76" t="s">
        <v>33</v>
      </c>
      <c r="K64" s="76" t="s">
        <v>27</v>
      </c>
      <c r="L64" s="76" t="s">
        <v>27</v>
      </c>
      <c r="M64" s="76" t="s">
        <v>27</v>
      </c>
      <c r="N64" s="76" t="s">
        <v>66</v>
      </c>
      <c r="O64" s="76" t="s">
        <v>36</v>
      </c>
      <c r="P64" s="76" t="s">
        <v>67</v>
      </c>
      <c r="Q64" s="76"/>
      <c r="R64" s="76" t="s">
        <v>68</v>
      </c>
      <c r="S64" s="76" t="s">
        <v>33</v>
      </c>
      <c r="T64" s="76" t="s">
        <v>32</v>
      </c>
      <c r="U64" s="87" t="s">
        <v>61</v>
      </c>
      <c r="V64" s="76" t="s">
        <v>27</v>
      </c>
      <c r="W64" s="76" t="s">
        <v>69</v>
      </c>
      <c r="X64" s="76" t="s">
        <v>43</v>
      </c>
      <c r="Y64" s="78">
        <f>VLOOKUP(B64,'Bonos BV LPF 11-2023'!B:J,9,0)</f>
        <v>31104600</v>
      </c>
    </row>
    <row r="65" spans="1:25" ht="12.75" customHeight="1">
      <c r="A65" s="20"/>
      <c r="C65" s="15"/>
      <c r="D65" s="112"/>
      <c r="E65" s="112"/>
      <c r="F65" s="112"/>
      <c r="G65" s="26"/>
      <c r="L65" s="18"/>
      <c r="M65" s="19"/>
      <c r="N65" s="26"/>
      <c r="P65" s="19"/>
      <c r="Y65" s="20"/>
    </row>
    <row r="66" spans="1:25" ht="15.75">
      <c r="A66" s="20"/>
      <c r="B66" s="8" t="s">
        <v>152</v>
      </c>
      <c r="C66" s="22"/>
      <c r="D66" s="22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73"/>
      <c r="Y66" s="12"/>
    </row>
    <row r="67" spans="1:25" ht="15.75" customHeight="1">
      <c r="A67" s="76">
        <v>37</v>
      </c>
      <c r="B67" s="74" t="s">
        <v>153</v>
      </c>
      <c r="C67" s="75" t="s">
        <v>20</v>
      </c>
      <c r="D67" s="76" t="s">
        <v>44</v>
      </c>
      <c r="E67" s="90">
        <v>1600</v>
      </c>
      <c r="F67" s="76">
        <v>227</v>
      </c>
      <c r="G67" s="76">
        <v>6</v>
      </c>
      <c r="H67" s="76" t="s">
        <v>27</v>
      </c>
      <c r="I67" s="76" t="s">
        <v>52</v>
      </c>
      <c r="J67" s="76" t="s">
        <v>33</v>
      </c>
      <c r="K67" s="76" t="s">
        <v>27</v>
      </c>
      <c r="L67" s="76" t="s">
        <v>27</v>
      </c>
      <c r="M67" s="76" t="s">
        <v>27</v>
      </c>
      <c r="N67" s="76" t="s">
        <v>66</v>
      </c>
      <c r="O67" s="76" t="s">
        <v>36</v>
      </c>
      <c r="P67" s="76" t="s">
        <v>45</v>
      </c>
      <c r="Q67" s="76"/>
      <c r="R67" s="76" t="s">
        <v>59</v>
      </c>
      <c r="S67" s="77" t="s">
        <v>33</v>
      </c>
      <c r="T67" s="76" t="s">
        <v>32</v>
      </c>
      <c r="U67" s="77" t="s">
        <v>154</v>
      </c>
      <c r="V67" s="76" t="s">
        <v>27</v>
      </c>
      <c r="W67" s="76"/>
      <c r="X67" s="76" t="s">
        <v>43</v>
      </c>
      <c r="Y67" s="78">
        <f>VLOOKUP(B67,'Bonos BV LPF 11-2023'!B:J,9,0)</f>
        <v>30916600</v>
      </c>
    </row>
    <row r="68" spans="1:25" ht="15.75" customHeight="1">
      <c r="A68" s="76">
        <v>38</v>
      </c>
      <c r="B68" s="74" t="s">
        <v>155</v>
      </c>
      <c r="C68" s="75" t="s">
        <v>20</v>
      </c>
      <c r="D68" s="76" t="s">
        <v>44</v>
      </c>
      <c r="E68" s="90">
        <v>1600</v>
      </c>
      <c r="F68" s="76">
        <v>227</v>
      </c>
      <c r="G68" s="76">
        <v>6</v>
      </c>
      <c r="H68" s="76" t="s">
        <v>27</v>
      </c>
      <c r="I68" s="76" t="s">
        <v>52</v>
      </c>
      <c r="J68" s="76" t="s">
        <v>33</v>
      </c>
      <c r="K68" s="76" t="s">
        <v>27</v>
      </c>
      <c r="L68" s="76" t="s">
        <v>27</v>
      </c>
      <c r="M68" s="76" t="s">
        <v>27</v>
      </c>
      <c r="N68" s="76" t="s">
        <v>66</v>
      </c>
      <c r="O68" s="76" t="s">
        <v>36</v>
      </c>
      <c r="P68" s="76" t="s">
        <v>67</v>
      </c>
      <c r="Q68" s="76"/>
      <c r="R68" s="76" t="s">
        <v>68</v>
      </c>
      <c r="S68" s="77" t="s">
        <v>33</v>
      </c>
      <c r="T68" s="76" t="s">
        <v>32</v>
      </c>
      <c r="U68" s="77" t="s">
        <v>154</v>
      </c>
      <c r="V68" s="76" t="s">
        <v>27</v>
      </c>
      <c r="W68" s="76" t="s">
        <v>69</v>
      </c>
      <c r="X68" s="76" t="s">
        <v>43</v>
      </c>
      <c r="Y68" s="78">
        <f>VLOOKUP(B68,'Bonos BV LPF 11-2023'!B:J,9,0)</f>
        <v>37496600</v>
      </c>
    </row>
    <row r="69" spans="1:25" ht="9.75" customHeight="1">
      <c r="A69" s="39"/>
      <c r="C69" s="15"/>
      <c r="D69" s="112"/>
      <c r="E69" s="112"/>
      <c r="F69" s="112"/>
      <c r="G69" s="26"/>
      <c r="L69" s="18"/>
      <c r="M69" s="19"/>
      <c r="N69" s="26"/>
      <c r="P69" s="19"/>
      <c r="Y69" s="20"/>
    </row>
    <row r="70" spans="1:25" s="101" customFormat="1" ht="15.75">
      <c r="A70" s="20"/>
      <c r="B70" s="8" t="s">
        <v>210</v>
      </c>
      <c r="C70" s="22"/>
      <c r="D70" s="22"/>
      <c r="E70" s="2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73"/>
      <c r="Y70" s="12"/>
    </row>
    <row r="71" spans="1:25" s="101" customFormat="1" ht="15" customHeight="1">
      <c r="A71" s="76">
        <v>39</v>
      </c>
      <c r="B71" s="74" t="s">
        <v>109</v>
      </c>
      <c r="C71" s="75" t="s">
        <v>20</v>
      </c>
      <c r="D71" s="76" t="s">
        <v>44</v>
      </c>
      <c r="E71" s="90">
        <v>2500</v>
      </c>
      <c r="F71" s="76">
        <v>178</v>
      </c>
      <c r="G71" s="76">
        <v>6</v>
      </c>
      <c r="H71" s="76" t="s">
        <v>27</v>
      </c>
      <c r="I71" s="76" t="s">
        <v>52</v>
      </c>
      <c r="J71" s="76" t="s">
        <v>33</v>
      </c>
      <c r="K71" s="76" t="s">
        <v>27</v>
      </c>
      <c r="L71" s="76" t="s">
        <v>27</v>
      </c>
      <c r="M71" s="76" t="s">
        <v>27</v>
      </c>
      <c r="N71" s="76" t="s">
        <v>27</v>
      </c>
      <c r="O71" s="76" t="s">
        <v>36</v>
      </c>
      <c r="P71" s="76" t="s">
        <v>45</v>
      </c>
      <c r="Q71" s="76"/>
      <c r="R71" s="76" t="s">
        <v>59</v>
      </c>
      <c r="S71" s="76" t="s">
        <v>33</v>
      </c>
      <c r="T71" s="76" t="s">
        <v>32</v>
      </c>
      <c r="U71" s="87" t="s">
        <v>61</v>
      </c>
      <c r="V71" s="76" t="s">
        <v>27</v>
      </c>
      <c r="W71" s="76"/>
      <c r="X71" s="76" t="s">
        <v>88</v>
      </c>
      <c r="Y71" s="78">
        <f>VLOOKUP(B71,'Bonos BV LPF 11-2023'!B:J,9,0)</f>
        <v>25370600</v>
      </c>
    </row>
    <row r="72" spans="1:25" s="101" customFormat="1" ht="15" customHeight="1">
      <c r="A72" s="76">
        <v>40</v>
      </c>
      <c r="B72" s="74" t="s">
        <v>110</v>
      </c>
      <c r="C72" s="75" t="s">
        <v>20</v>
      </c>
      <c r="D72" s="76" t="s">
        <v>44</v>
      </c>
      <c r="E72" s="90">
        <v>2500</v>
      </c>
      <c r="F72" s="76">
        <v>178</v>
      </c>
      <c r="G72" s="76">
        <v>6</v>
      </c>
      <c r="H72" s="76" t="s">
        <v>27</v>
      </c>
      <c r="I72" s="76" t="s">
        <v>52</v>
      </c>
      <c r="J72" s="76" t="s">
        <v>33</v>
      </c>
      <c r="K72" s="76" t="s">
        <v>27</v>
      </c>
      <c r="L72" s="76" t="s">
        <v>27</v>
      </c>
      <c r="M72" s="76" t="s">
        <v>27</v>
      </c>
      <c r="N72" s="76" t="s">
        <v>27</v>
      </c>
      <c r="O72" s="76" t="s">
        <v>36</v>
      </c>
      <c r="P72" s="76" t="s">
        <v>67</v>
      </c>
      <c r="Q72" s="76"/>
      <c r="R72" s="76" t="s">
        <v>73</v>
      </c>
      <c r="S72" s="76" t="s">
        <v>33</v>
      </c>
      <c r="T72" s="76" t="s">
        <v>32</v>
      </c>
      <c r="U72" s="87" t="s">
        <v>61</v>
      </c>
      <c r="V72" s="76" t="s">
        <v>27</v>
      </c>
      <c r="W72" s="76"/>
      <c r="X72" s="76" t="s">
        <v>88</v>
      </c>
      <c r="Y72" s="78">
        <f>VLOOKUP(B72,'Bonos BV LPF 11-2023'!B:J,9,0)</f>
        <v>28190600</v>
      </c>
    </row>
    <row r="73" spans="1:25" s="101" customFormat="1" ht="15" customHeight="1">
      <c r="A73" s="76">
        <v>41</v>
      </c>
      <c r="B73" s="74" t="s">
        <v>111</v>
      </c>
      <c r="C73" s="75" t="s">
        <v>20</v>
      </c>
      <c r="D73" s="76" t="s">
        <v>44</v>
      </c>
      <c r="E73" s="90">
        <v>2500</v>
      </c>
      <c r="F73" s="76">
        <v>178</v>
      </c>
      <c r="G73" s="76">
        <v>6</v>
      </c>
      <c r="H73" s="76" t="s">
        <v>27</v>
      </c>
      <c r="I73" s="76" t="s">
        <v>52</v>
      </c>
      <c r="J73" s="76" t="s">
        <v>33</v>
      </c>
      <c r="K73" s="76" t="s">
        <v>27</v>
      </c>
      <c r="L73" s="76" t="s">
        <v>27</v>
      </c>
      <c r="M73" s="76" t="s">
        <v>27</v>
      </c>
      <c r="N73" s="76" t="s">
        <v>27</v>
      </c>
      <c r="O73" s="76" t="s">
        <v>36</v>
      </c>
      <c r="P73" s="76" t="s">
        <v>67</v>
      </c>
      <c r="Q73" s="76"/>
      <c r="R73" s="76" t="s">
        <v>73</v>
      </c>
      <c r="S73" s="77" t="s">
        <v>33</v>
      </c>
      <c r="T73" s="76" t="s">
        <v>32</v>
      </c>
      <c r="U73" s="87" t="s">
        <v>61</v>
      </c>
      <c r="V73" s="76" t="s">
        <v>27</v>
      </c>
      <c r="W73" s="76"/>
      <c r="X73" s="76" t="s">
        <v>88</v>
      </c>
      <c r="Y73" s="78">
        <f>VLOOKUP(B73,'Bonos BV LPF 11-2023'!B:J,9,0)</f>
        <v>28942600</v>
      </c>
    </row>
    <row r="74" spans="1:25" s="101" customFormat="1" ht="15" customHeight="1">
      <c r="A74" s="76">
        <v>42</v>
      </c>
      <c r="B74" s="74" t="s">
        <v>112</v>
      </c>
      <c r="C74" s="75" t="s">
        <v>20</v>
      </c>
      <c r="D74" s="76" t="s">
        <v>113</v>
      </c>
      <c r="E74" s="90">
        <v>2200</v>
      </c>
      <c r="F74" s="76">
        <v>200</v>
      </c>
      <c r="G74" s="76">
        <v>6</v>
      </c>
      <c r="H74" s="76" t="s">
        <v>27</v>
      </c>
      <c r="I74" s="76" t="s">
        <v>52</v>
      </c>
      <c r="J74" s="76" t="s">
        <v>33</v>
      </c>
      <c r="K74" s="76" t="s">
        <v>27</v>
      </c>
      <c r="L74" s="76" t="s">
        <v>27</v>
      </c>
      <c r="M74" s="76" t="s">
        <v>27</v>
      </c>
      <c r="N74" s="76" t="s">
        <v>27</v>
      </c>
      <c r="O74" s="76" t="s">
        <v>36</v>
      </c>
      <c r="P74" s="76" t="s">
        <v>45</v>
      </c>
      <c r="Q74" s="76"/>
      <c r="R74" s="76" t="s">
        <v>59</v>
      </c>
      <c r="S74" s="77" t="s">
        <v>33</v>
      </c>
      <c r="T74" s="76" t="s">
        <v>32</v>
      </c>
      <c r="U74" s="87" t="s">
        <v>61</v>
      </c>
      <c r="V74" s="76" t="s">
        <v>27</v>
      </c>
      <c r="W74" s="76"/>
      <c r="X74" s="76" t="s">
        <v>88</v>
      </c>
      <c r="Y74" s="78">
        <f>VLOOKUP(B74,'Bonos BV LPF 11-2023'!B:J,9,0)</f>
        <v>29130600</v>
      </c>
    </row>
    <row r="75" spans="1:25" s="101" customFormat="1" ht="15" customHeight="1">
      <c r="A75" s="76">
        <v>43</v>
      </c>
      <c r="B75" s="74" t="s">
        <v>114</v>
      </c>
      <c r="C75" s="75" t="s">
        <v>20</v>
      </c>
      <c r="D75" s="76" t="s">
        <v>113</v>
      </c>
      <c r="E75" s="90">
        <v>2200</v>
      </c>
      <c r="F75" s="76">
        <v>200</v>
      </c>
      <c r="G75" s="76">
        <v>6</v>
      </c>
      <c r="H75" s="76" t="s">
        <v>27</v>
      </c>
      <c r="I75" s="76" t="s">
        <v>52</v>
      </c>
      <c r="J75" s="76" t="s">
        <v>33</v>
      </c>
      <c r="K75" s="76" t="s">
        <v>27</v>
      </c>
      <c r="L75" s="76" t="s">
        <v>27</v>
      </c>
      <c r="M75" s="76" t="s">
        <v>27</v>
      </c>
      <c r="N75" s="76" t="s">
        <v>27</v>
      </c>
      <c r="O75" s="76" t="s">
        <v>36</v>
      </c>
      <c r="P75" s="76" t="s">
        <v>67</v>
      </c>
      <c r="Q75" s="76"/>
      <c r="R75" s="76" t="s">
        <v>73</v>
      </c>
      <c r="S75" s="77" t="s">
        <v>33</v>
      </c>
      <c r="T75" s="76" t="s">
        <v>32</v>
      </c>
      <c r="U75" s="87" t="s">
        <v>61</v>
      </c>
      <c r="V75" s="76" t="s">
        <v>27</v>
      </c>
      <c r="W75" s="76"/>
      <c r="X75" s="76" t="s">
        <v>88</v>
      </c>
      <c r="Y75" s="78">
        <f>VLOOKUP(B75,'Bonos BV LPF 11-2023'!B:J,9,0)</f>
        <v>35240600</v>
      </c>
    </row>
    <row r="76" spans="1:25" s="101" customFormat="1" ht="15" customHeight="1">
      <c r="A76" s="76">
        <v>44</v>
      </c>
      <c r="B76" s="74" t="s">
        <v>115</v>
      </c>
      <c r="C76" s="75" t="s">
        <v>20</v>
      </c>
      <c r="D76" s="76" t="s">
        <v>113</v>
      </c>
      <c r="E76" s="90">
        <v>2200</v>
      </c>
      <c r="F76" s="76">
        <v>200</v>
      </c>
      <c r="G76" s="76">
        <v>6</v>
      </c>
      <c r="H76" s="76" t="s">
        <v>27</v>
      </c>
      <c r="I76" s="76" t="s">
        <v>52</v>
      </c>
      <c r="J76" s="76" t="s">
        <v>33</v>
      </c>
      <c r="K76" s="76" t="s">
        <v>27</v>
      </c>
      <c r="L76" s="76" t="s">
        <v>27</v>
      </c>
      <c r="M76" s="76" t="s">
        <v>27</v>
      </c>
      <c r="N76" s="76" t="s">
        <v>27</v>
      </c>
      <c r="O76" s="76" t="s">
        <v>36</v>
      </c>
      <c r="P76" s="76" t="s">
        <v>67</v>
      </c>
      <c r="Q76" s="76"/>
      <c r="R76" s="76" t="s">
        <v>68</v>
      </c>
      <c r="S76" s="77" t="s">
        <v>33</v>
      </c>
      <c r="T76" s="76" t="s">
        <v>32</v>
      </c>
      <c r="U76" s="87" t="s">
        <v>61</v>
      </c>
      <c r="V76" s="76" t="s">
        <v>27</v>
      </c>
      <c r="W76" s="76" t="s">
        <v>69</v>
      </c>
      <c r="X76" s="76" t="s">
        <v>88</v>
      </c>
      <c r="Y76" s="78">
        <f>VLOOKUP(B76,'Bonos BV LPF 11-2023'!B:J,9,0)</f>
        <v>41820600</v>
      </c>
    </row>
    <row r="77" spans="1:25" ht="9" customHeight="1">
      <c r="A77" s="20"/>
      <c r="C77" s="15"/>
      <c r="D77" s="112"/>
      <c r="E77" s="112"/>
      <c r="F77" s="112"/>
      <c r="G77" s="26"/>
      <c r="L77" s="18"/>
      <c r="M77" s="19"/>
      <c r="N77" s="26"/>
      <c r="P77" s="19"/>
      <c r="Y77" s="20"/>
    </row>
    <row r="78" spans="1:25" s="101" customFormat="1" ht="15.75">
      <c r="A78" s="130"/>
      <c r="B78" s="8" t="s">
        <v>220</v>
      </c>
      <c r="C78" s="22"/>
      <c r="D78" s="22"/>
      <c r="E78" s="2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73"/>
      <c r="Y78" s="12"/>
    </row>
    <row r="79" spans="1:25" s="101" customFormat="1" ht="15" customHeight="1">
      <c r="A79" s="76">
        <v>45</v>
      </c>
      <c r="B79" s="74" t="s">
        <v>221</v>
      </c>
      <c r="C79" s="75" t="s">
        <v>20</v>
      </c>
      <c r="D79" s="76" t="s">
        <v>94</v>
      </c>
      <c r="E79" s="90">
        <v>3470</v>
      </c>
      <c r="F79" s="76">
        <v>273</v>
      </c>
      <c r="G79" s="76">
        <v>7</v>
      </c>
      <c r="H79" s="76" t="s">
        <v>27</v>
      </c>
      <c r="I79" s="76" t="s">
        <v>52</v>
      </c>
      <c r="J79" s="76" t="s">
        <v>33</v>
      </c>
      <c r="K79" s="76" t="s">
        <v>27</v>
      </c>
      <c r="L79" s="76" t="s">
        <v>27</v>
      </c>
      <c r="M79" s="76" t="s">
        <v>27</v>
      </c>
      <c r="N79" s="76" t="s">
        <v>27</v>
      </c>
      <c r="O79" s="76" t="s">
        <v>36</v>
      </c>
      <c r="P79" s="76" t="s">
        <v>227</v>
      </c>
      <c r="Q79" s="76"/>
      <c r="R79" s="76" t="s">
        <v>73</v>
      </c>
      <c r="S79" s="76" t="s">
        <v>33</v>
      </c>
      <c r="T79" s="76" t="s">
        <v>32</v>
      </c>
      <c r="U79" s="87" t="s">
        <v>61</v>
      </c>
      <c r="V79" s="76" t="s">
        <v>27</v>
      </c>
      <c r="W79" s="76"/>
      <c r="X79" s="76" t="s">
        <v>238</v>
      </c>
      <c r="Y79" s="78">
        <f>VLOOKUP(B79,'Bonos BV LPF 11-2023'!B:J,9,0)</f>
        <v>41444600</v>
      </c>
    </row>
    <row r="80" spans="1:25" s="101" customFormat="1" ht="15" customHeight="1">
      <c r="A80" s="76">
        <v>46</v>
      </c>
      <c r="B80" s="74" t="s">
        <v>223</v>
      </c>
      <c r="C80" s="75" t="s">
        <v>20</v>
      </c>
      <c r="D80" s="76" t="s">
        <v>94</v>
      </c>
      <c r="E80" s="90">
        <v>2200</v>
      </c>
      <c r="F80" s="76">
        <v>200</v>
      </c>
      <c r="G80" s="76">
        <v>7</v>
      </c>
      <c r="H80" s="76" t="s">
        <v>27</v>
      </c>
      <c r="I80" s="76" t="s">
        <v>52</v>
      </c>
      <c r="J80" s="76" t="s">
        <v>33</v>
      </c>
      <c r="K80" s="76" t="s">
        <v>27</v>
      </c>
      <c r="L80" s="76" t="s">
        <v>27</v>
      </c>
      <c r="M80" s="76" t="s">
        <v>27</v>
      </c>
      <c r="N80" s="76" t="s">
        <v>27</v>
      </c>
      <c r="O80" s="76" t="s">
        <v>36</v>
      </c>
      <c r="P80" s="76" t="s">
        <v>227</v>
      </c>
      <c r="Q80" s="76"/>
      <c r="R80" s="76" t="s">
        <v>73</v>
      </c>
      <c r="S80" s="76" t="s">
        <v>33</v>
      </c>
      <c r="T80" s="76" t="s">
        <v>32</v>
      </c>
      <c r="U80" s="87" t="s">
        <v>61</v>
      </c>
      <c r="V80" s="76" t="s">
        <v>27</v>
      </c>
      <c r="W80" s="76"/>
      <c r="X80" s="76" t="s">
        <v>238</v>
      </c>
      <c r="Y80" s="78">
        <f>VLOOKUP(B80,'Bonos BV LPF 11-2023'!B:J,9,0)</f>
        <v>45110600</v>
      </c>
    </row>
    <row r="81" spans="1:25" s="101" customFormat="1" ht="15" customHeight="1">
      <c r="A81" s="76">
        <v>47</v>
      </c>
      <c r="B81" s="74" t="s">
        <v>225</v>
      </c>
      <c r="C81" s="75" t="s">
        <v>20</v>
      </c>
      <c r="D81" s="76" t="s">
        <v>94</v>
      </c>
      <c r="E81" s="90">
        <v>2200</v>
      </c>
      <c r="F81" s="76">
        <v>200</v>
      </c>
      <c r="G81" s="76">
        <v>7</v>
      </c>
      <c r="H81" s="76" t="s">
        <v>27</v>
      </c>
      <c r="I81" s="76" t="s">
        <v>52</v>
      </c>
      <c r="J81" s="76" t="s">
        <v>33</v>
      </c>
      <c r="K81" s="76" t="s">
        <v>27</v>
      </c>
      <c r="L81" s="76" t="s">
        <v>27</v>
      </c>
      <c r="M81" s="76" t="s">
        <v>27</v>
      </c>
      <c r="N81" s="76" t="s">
        <v>27</v>
      </c>
      <c r="O81" s="76" t="s">
        <v>36</v>
      </c>
      <c r="P81" s="76" t="s">
        <v>227</v>
      </c>
      <c r="Q81" s="76"/>
      <c r="R81" s="76" t="s">
        <v>228</v>
      </c>
      <c r="S81" s="77" t="s">
        <v>33</v>
      </c>
      <c r="T81" s="76" t="s">
        <v>32</v>
      </c>
      <c r="U81" s="87" t="s">
        <v>61</v>
      </c>
      <c r="V81" s="76" t="s">
        <v>27</v>
      </c>
      <c r="W81" s="76" t="s">
        <v>69</v>
      </c>
      <c r="X81" s="76" t="s">
        <v>238</v>
      </c>
      <c r="Y81" s="78">
        <f>VLOOKUP(B81,'Bonos BV LPF 11-2023'!B:J,9,0)</f>
        <v>49246600</v>
      </c>
    </row>
    <row r="82" spans="1:25" ht="9" customHeight="1">
      <c r="A82" s="20"/>
      <c r="C82" s="15"/>
      <c r="D82" s="112"/>
      <c r="E82" s="112"/>
      <c r="F82" s="112"/>
      <c r="G82" s="26"/>
      <c r="L82" s="18"/>
      <c r="M82" s="19"/>
      <c r="N82" s="26"/>
      <c r="P82" s="19"/>
      <c r="Y82" s="20"/>
    </row>
    <row r="83" spans="1:25" ht="15.75">
      <c r="A83" s="7"/>
      <c r="B83" s="8" t="s">
        <v>141</v>
      </c>
      <c r="C83" s="22"/>
      <c r="D83" s="22"/>
      <c r="E83" s="23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73"/>
      <c r="Y83" s="12"/>
    </row>
    <row r="84" spans="1:25" ht="15.75" customHeight="1">
      <c r="A84" s="76">
        <v>48</v>
      </c>
      <c r="B84" s="74" t="s">
        <v>131</v>
      </c>
      <c r="C84" s="75" t="s">
        <v>20</v>
      </c>
      <c r="D84" s="87" t="s">
        <v>132</v>
      </c>
      <c r="E84" s="88">
        <v>1600</v>
      </c>
      <c r="F84" s="87">
        <v>139</v>
      </c>
      <c r="G84" s="87">
        <v>6</v>
      </c>
      <c r="H84" s="87" t="s">
        <v>27</v>
      </c>
      <c r="I84" s="87" t="s">
        <v>52</v>
      </c>
      <c r="J84" s="87" t="s">
        <v>33</v>
      </c>
      <c r="K84" s="87" t="s">
        <v>27</v>
      </c>
      <c r="L84" s="87" t="s">
        <v>27</v>
      </c>
      <c r="M84" s="87" t="s">
        <v>27</v>
      </c>
      <c r="N84" s="76" t="s">
        <v>27</v>
      </c>
      <c r="O84" s="77" t="s">
        <v>36</v>
      </c>
      <c r="P84" s="77" t="s">
        <v>45</v>
      </c>
      <c r="Q84" s="76" t="s">
        <v>27</v>
      </c>
      <c r="R84" s="87" t="s">
        <v>73</v>
      </c>
      <c r="S84" s="77" t="s">
        <v>33</v>
      </c>
      <c r="T84" s="77" t="s">
        <v>32</v>
      </c>
      <c r="U84" s="87" t="s">
        <v>186</v>
      </c>
      <c r="V84" s="77" t="s">
        <v>27</v>
      </c>
      <c r="W84" s="77"/>
      <c r="X84" s="77" t="s">
        <v>43</v>
      </c>
      <c r="Y84" s="78">
        <f>VLOOKUP(B84,'Bonos BV LPF 11-2023'!B:J,9,0)</f>
        <v>21745500</v>
      </c>
    </row>
    <row r="85" spans="1:25" ht="10.5" customHeight="1">
      <c r="A85" s="20"/>
      <c r="C85" s="15"/>
      <c r="D85" s="112"/>
      <c r="E85" s="112"/>
      <c r="F85" s="112"/>
      <c r="G85" s="26"/>
      <c r="L85" s="18"/>
      <c r="M85" s="19"/>
      <c r="N85" s="26"/>
      <c r="P85" s="19"/>
      <c r="Y85" s="20"/>
    </row>
    <row r="86" spans="1:25" ht="15.75">
      <c r="A86" s="7"/>
      <c r="B86" s="8" t="s">
        <v>139</v>
      </c>
      <c r="C86" s="22"/>
      <c r="D86" s="22"/>
      <c r="E86" s="23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73"/>
      <c r="Y86" s="12"/>
    </row>
    <row r="87" spans="1:25" ht="15.75" customHeight="1">
      <c r="A87" s="76">
        <v>49</v>
      </c>
      <c r="B87" s="74" t="s">
        <v>134</v>
      </c>
      <c r="C87" s="75" t="s">
        <v>20</v>
      </c>
      <c r="D87" s="87" t="s">
        <v>135</v>
      </c>
      <c r="E87" s="88"/>
      <c r="F87" s="87">
        <v>134</v>
      </c>
      <c r="G87" s="87">
        <v>6</v>
      </c>
      <c r="H87" s="87" t="s">
        <v>27</v>
      </c>
      <c r="I87" s="87" t="s">
        <v>52</v>
      </c>
      <c r="J87" s="87" t="s">
        <v>33</v>
      </c>
      <c r="K87" s="87" t="s">
        <v>27</v>
      </c>
      <c r="L87" s="87" t="s">
        <v>27</v>
      </c>
      <c r="M87" s="87" t="s">
        <v>27</v>
      </c>
      <c r="N87" s="76" t="s">
        <v>66</v>
      </c>
      <c r="O87" s="77" t="s">
        <v>36</v>
      </c>
      <c r="P87" s="77" t="s">
        <v>45</v>
      </c>
      <c r="Q87" s="76"/>
      <c r="R87" s="87" t="s">
        <v>59</v>
      </c>
      <c r="S87" s="77" t="s">
        <v>33</v>
      </c>
      <c r="T87" s="77" t="s">
        <v>32</v>
      </c>
      <c r="U87" s="87" t="s">
        <v>136</v>
      </c>
      <c r="V87" s="77" t="s">
        <v>27</v>
      </c>
      <c r="W87" s="77"/>
      <c r="X87" s="77" t="s">
        <v>43</v>
      </c>
      <c r="Y87" s="78">
        <f>VLOOKUP(B87,'Bonos BV LPF 11-2023'!B:J,9,0)</f>
        <v>29725500</v>
      </c>
    </row>
    <row r="88" spans="1:25" ht="15.75" customHeight="1">
      <c r="A88" s="76">
        <v>50</v>
      </c>
      <c r="B88" s="74" t="s">
        <v>137</v>
      </c>
      <c r="C88" s="75" t="s">
        <v>20</v>
      </c>
      <c r="D88" s="87" t="s">
        <v>135</v>
      </c>
      <c r="E88" s="88"/>
      <c r="F88" s="87">
        <v>201</v>
      </c>
      <c r="G88" s="87">
        <v>6</v>
      </c>
      <c r="H88" s="87" t="s">
        <v>27</v>
      </c>
      <c r="I88" s="87" t="s">
        <v>52</v>
      </c>
      <c r="J88" s="87" t="s">
        <v>33</v>
      </c>
      <c r="K88" s="87" t="s">
        <v>27</v>
      </c>
      <c r="L88" s="87" t="s">
        <v>27</v>
      </c>
      <c r="M88" s="87" t="s">
        <v>27</v>
      </c>
      <c r="N88" s="76" t="s">
        <v>66</v>
      </c>
      <c r="O88" s="77" t="s">
        <v>36</v>
      </c>
      <c r="P88" s="77" t="s">
        <v>45</v>
      </c>
      <c r="Q88" s="76"/>
      <c r="R88" s="87" t="s">
        <v>59</v>
      </c>
      <c r="S88" s="77" t="s">
        <v>33</v>
      </c>
      <c r="T88" s="77" t="s">
        <v>32</v>
      </c>
      <c r="U88" s="87" t="s">
        <v>136</v>
      </c>
      <c r="V88" s="77" t="s">
        <v>27</v>
      </c>
      <c r="W88" s="77" t="s">
        <v>133</v>
      </c>
      <c r="X88" s="77" t="s">
        <v>43</v>
      </c>
      <c r="Y88" s="78">
        <f>VLOOKUP(B88,'Bonos BV LPF 11-2023'!B:J,9,0)</f>
        <v>39225500</v>
      </c>
    </row>
    <row r="89" spans="1:25" ht="15.75" customHeight="1">
      <c r="A89" s="20"/>
      <c r="B89" s="95"/>
      <c r="C89" s="96"/>
      <c r="D89" s="93"/>
      <c r="E89" s="100"/>
      <c r="F89" s="93"/>
      <c r="G89" s="93"/>
      <c r="H89" s="93"/>
      <c r="I89" s="93"/>
      <c r="J89" s="93"/>
      <c r="K89" s="93"/>
      <c r="L89" s="93"/>
      <c r="M89" s="93"/>
      <c r="N89" s="20"/>
      <c r="O89" s="20"/>
      <c r="P89" s="20"/>
      <c r="Q89" s="20"/>
      <c r="R89" s="93"/>
      <c r="S89" s="20"/>
      <c r="T89" s="20"/>
      <c r="U89" s="93"/>
      <c r="V89" s="20"/>
      <c r="W89" s="20"/>
      <c r="X89" s="20"/>
      <c r="Y89" s="98"/>
    </row>
    <row r="90" spans="1:25" ht="15.75" customHeight="1">
      <c r="A90" s="93"/>
      <c r="B90" s="8" t="s">
        <v>213</v>
      </c>
      <c r="C90" s="22"/>
      <c r="D90" s="22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73"/>
      <c r="Y90" s="12"/>
    </row>
    <row r="91" spans="1:25" ht="15.75" customHeight="1">
      <c r="A91" s="94">
        <v>51</v>
      </c>
      <c r="B91" s="74" t="s">
        <v>214</v>
      </c>
      <c r="C91" s="75" t="s">
        <v>20</v>
      </c>
      <c r="D91" s="87" t="s">
        <v>135</v>
      </c>
      <c r="E91" s="88"/>
      <c r="F91" s="87">
        <v>214</v>
      </c>
      <c r="G91" s="87">
        <v>6</v>
      </c>
      <c r="H91" s="87" t="s">
        <v>27</v>
      </c>
      <c r="I91" s="87" t="s">
        <v>52</v>
      </c>
      <c r="J91" s="87" t="s">
        <v>33</v>
      </c>
      <c r="K91" s="87" t="s">
        <v>27</v>
      </c>
      <c r="L91" s="87" t="s">
        <v>27</v>
      </c>
      <c r="M91" s="87" t="s">
        <v>27</v>
      </c>
      <c r="N91" s="76" t="s">
        <v>66</v>
      </c>
      <c r="O91" s="77" t="s">
        <v>36</v>
      </c>
      <c r="P91" s="77" t="s">
        <v>227</v>
      </c>
      <c r="Q91" s="76"/>
      <c r="R91" s="87" t="s">
        <v>68</v>
      </c>
      <c r="S91" s="77" t="s">
        <v>33</v>
      </c>
      <c r="T91" s="77" t="s">
        <v>32</v>
      </c>
      <c r="U91" s="87" t="s">
        <v>136</v>
      </c>
      <c r="V91" s="77"/>
      <c r="W91" s="77"/>
      <c r="X91" s="77" t="s">
        <v>43</v>
      </c>
      <c r="Y91" s="78">
        <f>VLOOKUP(B91,'Bonos BV LPF 11-2023'!B:J,9,0)</f>
        <v>46764900</v>
      </c>
    </row>
    <row r="92" spans="1:25" ht="15.75" customHeight="1">
      <c r="A92" s="94">
        <v>52</v>
      </c>
      <c r="B92" s="74" t="s">
        <v>216</v>
      </c>
      <c r="C92" s="75" t="s">
        <v>20</v>
      </c>
      <c r="D92" s="87" t="s">
        <v>135</v>
      </c>
      <c r="E92" s="88"/>
      <c r="F92" s="87">
        <v>214</v>
      </c>
      <c r="G92" s="87">
        <v>6</v>
      </c>
      <c r="H92" s="87" t="s">
        <v>27</v>
      </c>
      <c r="I92" s="87" t="s">
        <v>52</v>
      </c>
      <c r="J92" s="87" t="s">
        <v>33</v>
      </c>
      <c r="K92" s="87" t="s">
        <v>27</v>
      </c>
      <c r="L92" s="87" t="s">
        <v>27</v>
      </c>
      <c r="M92" s="87" t="s">
        <v>27</v>
      </c>
      <c r="N92" s="76" t="s">
        <v>66</v>
      </c>
      <c r="O92" s="77" t="s">
        <v>36</v>
      </c>
      <c r="P92" s="77" t="s">
        <v>227</v>
      </c>
      <c r="Q92" s="76"/>
      <c r="R92" s="87" t="s">
        <v>228</v>
      </c>
      <c r="S92" s="77" t="s">
        <v>33</v>
      </c>
      <c r="T92" s="77" t="s">
        <v>32</v>
      </c>
      <c r="U92" s="87" t="s">
        <v>136</v>
      </c>
      <c r="V92" s="77"/>
      <c r="W92" s="77" t="s">
        <v>133</v>
      </c>
      <c r="X92" s="77" t="s">
        <v>43</v>
      </c>
      <c r="Y92" s="78">
        <f>VLOOKUP(B92,'Bonos BV LPF 11-2023'!B:J,9,0)</f>
        <v>51314900</v>
      </c>
    </row>
    <row r="93" spans="1:25" ht="15.75" customHeight="1">
      <c r="A93" s="94">
        <v>53</v>
      </c>
      <c r="B93" s="74" t="s">
        <v>218</v>
      </c>
      <c r="C93" s="75" t="s">
        <v>20</v>
      </c>
      <c r="D93" s="87" t="s">
        <v>135</v>
      </c>
      <c r="E93" s="88"/>
      <c r="F93" s="87">
        <v>301</v>
      </c>
      <c r="G93" s="87">
        <v>6</v>
      </c>
      <c r="H93" s="87" t="s">
        <v>27</v>
      </c>
      <c r="I93" s="87" t="s">
        <v>52</v>
      </c>
      <c r="J93" s="87" t="s">
        <v>33</v>
      </c>
      <c r="K93" s="87" t="s">
        <v>27</v>
      </c>
      <c r="L93" s="87" t="s">
        <v>27</v>
      </c>
      <c r="M93" s="87" t="s">
        <v>27</v>
      </c>
      <c r="N93" s="76" t="s">
        <v>66</v>
      </c>
      <c r="O93" s="77" t="s">
        <v>36</v>
      </c>
      <c r="P93" s="77" t="s">
        <v>227</v>
      </c>
      <c r="Q93" s="76"/>
      <c r="R93" s="87" t="s">
        <v>228</v>
      </c>
      <c r="S93" s="77" t="s">
        <v>33</v>
      </c>
      <c r="T93" s="77" t="s">
        <v>32</v>
      </c>
      <c r="U93" s="87" t="s">
        <v>136</v>
      </c>
      <c r="V93" s="77"/>
      <c r="W93" s="77" t="s">
        <v>133</v>
      </c>
      <c r="X93" s="77" t="s">
        <v>43</v>
      </c>
      <c r="Y93" s="78">
        <f>VLOOKUP(B93,'Bonos BV LPF 11-2023'!B:J,9,0)</f>
        <v>55864900</v>
      </c>
    </row>
    <row r="94" spans="1:25" ht="9.75" customHeight="1">
      <c r="A94" s="20"/>
      <c r="C94" s="15"/>
      <c r="D94" s="112"/>
      <c r="E94" s="112"/>
      <c r="F94" s="112"/>
      <c r="G94" s="26"/>
      <c r="L94" s="18"/>
      <c r="M94" s="19"/>
      <c r="N94" s="26"/>
      <c r="P94" s="19"/>
      <c r="Y94" s="20"/>
    </row>
    <row r="95" spans="1:25" s="110" customFormat="1" ht="15.75">
      <c r="A95" s="20"/>
      <c r="B95" s="8" t="s">
        <v>91</v>
      </c>
      <c r="C95" s="102"/>
      <c r="D95" s="103"/>
      <c r="E95" s="104"/>
      <c r="F95" s="104"/>
      <c r="G95" s="102"/>
      <c r="H95" s="102"/>
      <c r="I95" s="102"/>
      <c r="J95" s="102"/>
      <c r="K95" s="102"/>
      <c r="L95" s="102"/>
      <c r="M95" s="102"/>
      <c r="N95" s="102"/>
      <c r="O95" s="105"/>
      <c r="P95" s="102"/>
      <c r="Q95" s="102"/>
      <c r="R95" s="102"/>
      <c r="S95" s="102"/>
      <c r="T95" s="106"/>
      <c r="U95" s="106"/>
      <c r="V95" s="107"/>
      <c r="W95" s="107"/>
      <c r="X95" s="108"/>
      <c r="Y95" s="109"/>
    </row>
    <row r="96" spans="1:25" ht="15" customHeight="1">
      <c r="A96" s="76">
        <v>54</v>
      </c>
      <c r="B96" s="74" t="s">
        <v>96</v>
      </c>
      <c r="C96" s="75" t="s">
        <v>92</v>
      </c>
      <c r="D96" s="90" t="s">
        <v>94</v>
      </c>
      <c r="E96" s="76">
        <v>2200</v>
      </c>
      <c r="F96" s="76">
        <v>174</v>
      </c>
      <c r="G96" s="76">
        <v>8</v>
      </c>
      <c r="H96" s="76" t="s">
        <v>27</v>
      </c>
      <c r="I96" s="76" t="s">
        <v>52</v>
      </c>
      <c r="J96" s="76" t="s">
        <v>33</v>
      </c>
      <c r="K96" s="76" t="s">
        <v>27</v>
      </c>
      <c r="L96" s="76" t="s">
        <v>27</v>
      </c>
      <c r="M96" s="76" t="s">
        <v>27</v>
      </c>
      <c r="N96" s="76" t="s">
        <v>66</v>
      </c>
      <c r="O96" s="77" t="s">
        <v>36</v>
      </c>
      <c r="P96" s="76" t="s">
        <v>45</v>
      </c>
      <c r="Q96" s="76"/>
      <c r="R96" s="76" t="s">
        <v>73</v>
      </c>
      <c r="S96" s="76" t="s">
        <v>33</v>
      </c>
      <c r="T96" s="77" t="s">
        <v>75</v>
      </c>
      <c r="U96" s="87" t="s">
        <v>93</v>
      </c>
      <c r="V96" s="111"/>
      <c r="W96" s="111" t="s">
        <v>69</v>
      </c>
      <c r="X96" s="75" t="s">
        <v>97</v>
      </c>
      <c r="Y96" s="78">
        <f>VLOOKUP(B96,'Bonos BV LPF 11-2023'!B:J,9,0)</f>
        <v>45252963</v>
      </c>
    </row>
    <row r="97" spans="1:25" ht="15" customHeight="1">
      <c r="A97" s="76">
        <v>55</v>
      </c>
      <c r="B97" s="74" t="s">
        <v>98</v>
      </c>
      <c r="C97" s="75" t="s">
        <v>92</v>
      </c>
      <c r="D97" s="90" t="s">
        <v>94</v>
      </c>
      <c r="E97" s="76">
        <v>2200</v>
      </c>
      <c r="F97" s="76">
        <v>174</v>
      </c>
      <c r="G97" s="76">
        <v>8</v>
      </c>
      <c r="H97" s="76" t="s">
        <v>27</v>
      </c>
      <c r="I97" s="76" t="s">
        <v>52</v>
      </c>
      <c r="J97" s="76" t="s">
        <v>33</v>
      </c>
      <c r="K97" s="76" t="s">
        <v>27</v>
      </c>
      <c r="L97" s="76" t="s">
        <v>27</v>
      </c>
      <c r="M97" s="76" t="s">
        <v>27</v>
      </c>
      <c r="N97" s="76" t="s">
        <v>66</v>
      </c>
      <c r="O97" s="77" t="s">
        <v>36</v>
      </c>
      <c r="P97" s="76" t="s">
        <v>45</v>
      </c>
      <c r="Q97" s="76"/>
      <c r="R97" s="76" t="s">
        <v>73</v>
      </c>
      <c r="S97" s="76" t="s">
        <v>33</v>
      </c>
      <c r="T97" s="77" t="s">
        <v>75</v>
      </c>
      <c r="U97" s="87" t="s">
        <v>93</v>
      </c>
      <c r="V97" s="111"/>
      <c r="W97" s="111" t="s">
        <v>69</v>
      </c>
      <c r="X97" s="75" t="s">
        <v>95</v>
      </c>
      <c r="Y97" s="78">
        <f>VLOOKUP(B97,'Bonos BV LPF 11-2023'!B:J,9,0)</f>
        <v>45695643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96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B5" sqref="B5"/>
    </sheetView>
  </sheetViews>
  <sheetFormatPr baseColWidth="10" defaultRowHeight="13.5"/>
  <cols>
    <col min="1" max="1" width="3" style="39" bestFit="1" customWidth="1"/>
    <col min="2" max="2" width="32.7109375" style="40" bestFit="1" customWidth="1"/>
    <col min="3" max="3" width="1.5703125" style="85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0.140625" style="21" customWidth="1"/>
    <col min="12" max="12" width="3.140625" style="21" customWidth="1"/>
    <col min="13" max="13" width="15.85546875" style="21" customWidth="1"/>
    <col min="14" max="14" width="19" style="21" customWidth="1"/>
    <col min="15" max="15" width="10.85546875" style="124" customWidth="1"/>
    <col min="16" max="16" width="2.7109375" style="21" customWidth="1"/>
    <col min="17" max="17" width="16.42578125" style="21" customWidth="1"/>
    <col min="18" max="18" width="18.5703125" style="21" customWidth="1"/>
    <col min="19" max="19" width="10.140625" style="124" customWidth="1"/>
    <col min="20" max="20" width="2.7109375" style="21" customWidth="1"/>
    <col min="21" max="21" width="9.140625" style="21" customWidth="1"/>
    <col min="22" max="162" width="11.42578125" style="21"/>
    <col min="163" max="163" width="3.7109375" style="21" bestFit="1" customWidth="1"/>
    <col min="164" max="164" width="37.7109375" style="21" bestFit="1" customWidth="1"/>
    <col min="165" max="165" width="1.28515625" style="21" customWidth="1"/>
    <col min="166" max="166" width="13.28515625" style="21" bestFit="1" customWidth="1"/>
    <col min="167" max="167" width="1.28515625" style="21" customWidth="1"/>
    <col min="168" max="169" width="24.5703125" style="21" customWidth="1"/>
    <col min="170" max="170" width="14.7109375" style="21" bestFit="1" customWidth="1"/>
    <col min="171" max="171" width="1.28515625" style="21" customWidth="1"/>
    <col min="172" max="172" width="12" style="21" bestFit="1" customWidth="1"/>
    <col min="173" max="174" width="12" style="21" customWidth="1"/>
    <col min="175" max="418" width="11.42578125" style="21"/>
    <col min="419" max="419" width="3.7109375" style="21" bestFit="1" customWidth="1"/>
    <col min="420" max="420" width="37.7109375" style="21" bestFit="1" customWidth="1"/>
    <col min="421" max="421" width="1.28515625" style="21" customWidth="1"/>
    <col min="422" max="422" width="13.28515625" style="21" bestFit="1" customWidth="1"/>
    <col min="423" max="423" width="1.28515625" style="21" customWidth="1"/>
    <col min="424" max="425" width="24.5703125" style="21" customWidth="1"/>
    <col min="426" max="426" width="14.7109375" style="21" bestFit="1" customWidth="1"/>
    <col min="427" max="427" width="1.28515625" style="21" customWidth="1"/>
    <col min="428" max="428" width="12" style="21" bestFit="1" customWidth="1"/>
    <col min="429" max="430" width="12" style="21" customWidth="1"/>
    <col min="431" max="674" width="11.42578125" style="21"/>
    <col min="675" max="675" width="3.7109375" style="21" bestFit="1" customWidth="1"/>
    <col min="676" max="676" width="37.7109375" style="21" bestFit="1" customWidth="1"/>
    <col min="677" max="677" width="1.28515625" style="21" customWidth="1"/>
    <col min="678" max="678" width="13.28515625" style="21" bestFit="1" customWidth="1"/>
    <col min="679" max="679" width="1.28515625" style="21" customWidth="1"/>
    <col min="680" max="681" width="24.5703125" style="21" customWidth="1"/>
    <col min="682" max="682" width="14.7109375" style="21" bestFit="1" customWidth="1"/>
    <col min="683" max="683" width="1.28515625" style="21" customWidth="1"/>
    <col min="684" max="684" width="12" style="21" bestFit="1" customWidth="1"/>
    <col min="685" max="686" width="12" style="21" customWidth="1"/>
    <col min="687" max="930" width="11.42578125" style="21"/>
    <col min="931" max="931" width="3.7109375" style="21" bestFit="1" customWidth="1"/>
    <col min="932" max="932" width="37.7109375" style="21" bestFit="1" customWidth="1"/>
    <col min="933" max="933" width="1.28515625" style="21" customWidth="1"/>
    <col min="934" max="934" width="13.28515625" style="21" bestFit="1" customWidth="1"/>
    <col min="935" max="935" width="1.28515625" style="21" customWidth="1"/>
    <col min="936" max="937" width="24.5703125" style="21" customWidth="1"/>
    <col min="938" max="938" width="14.7109375" style="21" bestFit="1" customWidth="1"/>
    <col min="939" max="939" width="1.28515625" style="21" customWidth="1"/>
    <col min="940" max="940" width="12" style="21" bestFit="1" customWidth="1"/>
    <col min="941" max="942" width="12" style="21" customWidth="1"/>
    <col min="943" max="1186" width="11.42578125" style="21"/>
    <col min="1187" max="1187" width="3.7109375" style="21" bestFit="1" customWidth="1"/>
    <col min="1188" max="1188" width="37.7109375" style="21" bestFit="1" customWidth="1"/>
    <col min="1189" max="1189" width="1.28515625" style="21" customWidth="1"/>
    <col min="1190" max="1190" width="13.28515625" style="21" bestFit="1" customWidth="1"/>
    <col min="1191" max="1191" width="1.28515625" style="21" customWidth="1"/>
    <col min="1192" max="1193" width="24.5703125" style="21" customWidth="1"/>
    <col min="1194" max="1194" width="14.7109375" style="21" bestFit="1" customWidth="1"/>
    <col min="1195" max="1195" width="1.28515625" style="21" customWidth="1"/>
    <col min="1196" max="1196" width="12" style="21" bestFit="1" customWidth="1"/>
    <col min="1197" max="1198" width="12" style="21" customWidth="1"/>
    <col min="1199" max="1442" width="11.42578125" style="21"/>
    <col min="1443" max="1443" width="3.7109375" style="21" bestFit="1" customWidth="1"/>
    <col min="1444" max="1444" width="37.7109375" style="21" bestFit="1" customWidth="1"/>
    <col min="1445" max="1445" width="1.28515625" style="21" customWidth="1"/>
    <col min="1446" max="1446" width="13.28515625" style="21" bestFit="1" customWidth="1"/>
    <col min="1447" max="1447" width="1.28515625" style="21" customWidth="1"/>
    <col min="1448" max="1449" width="24.5703125" style="21" customWidth="1"/>
    <col min="1450" max="1450" width="14.7109375" style="21" bestFit="1" customWidth="1"/>
    <col min="1451" max="1451" width="1.28515625" style="21" customWidth="1"/>
    <col min="1452" max="1452" width="12" style="21" bestFit="1" customWidth="1"/>
    <col min="1453" max="1454" width="12" style="21" customWidth="1"/>
    <col min="1455" max="1698" width="11.42578125" style="21"/>
    <col min="1699" max="1699" width="3.7109375" style="21" bestFit="1" customWidth="1"/>
    <col min="1700" max="1700" width="37.7109375" style="21" bestFit="1" customWidth="1"/>
    <col min="1701" max="1701" width="1.28515625" style="21" customWidth="1"/>
    <col min="1702" max="1702" width="13.28515625" style="21" bestFit="1" customWidth="1"/>
    <col min="1703" max="1703" width="1.28515625" style="21" customWidth="1"/>
    <col min="1704" max="1705" width="24.5703125" style="21" customWidth="1"/>
    <col min="1706" max="1706" width="14.7109375" style="21" bestFit="1" customWidth="1"/>
    <col min="1707" max="1707" width="1.28515625" style="21" customWidth="1"/>
    <col min="1708" max="1708" width="12" style="21" bestFit="1" customWidth="1"/>
    <col min="1709" max="1710" width="12" style="21" customWidth="1"/>
    <col min="1711" max="1954" width="11.42578125" style="21"/>
    <col min="1955" max="1955" width="3.7109375" style="21" bestFit="1" customWidth="1"/>
    <col min="1956" max="1956" width="37.7109375" style="21" bestFit="1" customWidth="1"/>
    <col min="1957" max="1957" width="1.28515625" style="21" customWidth="1"/>
    <col min="1958" max="1958" width="13.28515625" style="21" bestFit="1" customWidth="1"/>
    <col min="1959" max="1959" width="1.28515625" style="21" customWidth="1"/>
    <col min="1960" max="1961" width="24.5703125" style="21" customWidth="1"/>
    <col min="1962" max="1962" width="14.7109375" style="21" bestFit="1" customWidth="1"/>
    <col min="1963" max="1963" width="1.28515625" style="21" customWidth="1"/>
    <col min="1964" max="1964" width="12" style="21" bestFit="1" customWidth="1"/>
    <col min="1965" max="1966" width="12" style="21" customWidth="1"/>
    <col min="1967" max="2210" width="11.42578125" style="21"/>
    <col min="2211" max="2211" width="3.7109375" style="21" bestFit="1" customWidth="1"/>
    <col min="2212" max="2212" width="37.7109375" style="21" bestFit="1" customWidth="1"/>
    <col min="2213" max="2213" width="1.28515625" style="21" customWidth="1"/>
    <col min="2214" max="2214" width="13.28515625" style="21" bestFit="1" customWidth="1"/>
    <col min="2215" max="2215" width="1.28515625" style="21" customWidth="1"/>
    <col min="2216" max="2217" width="24.5703125" style="21" customWidth="1"/>
    <col min="2218" max="2218" width="14.7109375" style="21" bestFit="1" customWidth="1"/>
    <col min="2219" max="2219" width="1.28515625" style="21" customWidth="1"/>
    <col min="2220" max="2220" width="12" style="21" bestFit="1" customWidth="1"/>
    <col min="2221" max="2222" width="12" style="21" customWidth="1"/>
    <col min="2223" max="2466" width="11.42578125" style="21"/>
    <col min="2467" max="2467" width="3.7109375" style="21" bestFit="1" customWidth="1"/>
    <col min="2468" max="2468" width="37.7109375" style="21" bestFit="1" customWidth="1"/>
    <col min="2469" max="2469" width="1.28515625" style="21" customWidth="1"/>
    <col min="2470" max="2470" width="13.28515625" style="21" bestFit="1" customWidth="1"/>
    <col min="2471" max="2471" width="1.28515625" style="21" customWidth="1"/>
    <col min="2472" max="2473" width="24.5703125" style="21" customWidth="1"/>
    <col min="2474" max="2474" width="14.7109375" style="21" bestFit="1" customWidth="1"/>
    <col min="2475" max="2475" width="1.28515625" style="21" customWidth="1"/>
    <col min="2476" max="2476" width="12" style="21" bestFit="1" customWidth="1"/>
    <col min="2477" max="2478" width="12" style="21" customWidth="1"/>
    <col min="2479" max="2722" width="11.42578125" style="21"/>
    <col min="2723" max="2723" width="3.7109375" style="21" bestFit="1" customWidth="1"/>
    <col min="2724" max="2724" width="37.7109375" style="21" bestFit="1" customWidth="1"/>
    <col min="2725" max="2725" width="1.28515625" style="21" customWidth="1"/>
    <col min="2726" max="2726" width="13.28515625" style="21" bestFit="1" customWidth="1"/>
    <col min="2727" max="2727" width="1.28515625" style="21" customWidth="1"/>
    <col min="2728" max="2729" width="24.5703125" style="21" customWidth="1"/>
    <col min="2730" max="2730" width="14.7109375" style="21" bestFit="1" customWidth="1"/>
    <col min="2731" max="2731" width="1.28515625" style="21" customWidth="1"/>
    <col min="2732" max="2732" width="12" style="21" bestFit="1" customWidth="1"/>
    <col min="2733" max="2734" width="12" style="21" customWidth="1"/>
    <col min="2735" max="2978" width="11.42578125" style="21"/>
    <col min="2979" max="2979" width="3.7109375" style="21" bestFit="1" customWidth="1"/>
    <col min="2980" max="2980" width="37.7109375" style="21" bestFit="1" customWidth="1"/>
    <col min="2981" max="2981" width="1.28515625" style="21" customWidth="1"/>
    <col min="2982" max="2982" width="13.28515625" style="21" bestFit="1" customWidth="1"/>
    <col min="2983" max="2983" width="1.28515625" style="21" customWidth="1"/>
    <col min="2984" max="2985" width="24.5703125" style="21" customWidth="1"/>
    <col min="2986" max="2986" width="14.7109375" style="21" bestFit="1" customWidth="1"/>
    <col min="2987" max="2987" width="1.28515625" style="21" customWidth="1"/>
    <col min="2988" max="2988" width="12" style="21" bestFit="1" customWidth="1"/>
    <col min="2989" max="2990" width="12" style="21" customWidth="1"/>
    <col min="2991" max="3234" width="11.42578125" style="21"/>
    <col min="3235" max="3235" width="3.7109375" style="21" bestFit="1" customWidth="1"/>
    <col min="3236" max="3236" width="37.7109375" style="21" bestFit="1" customWidth="1"/>
    <col min="3237" max="3237" width="1.28515625" style="21" customWidth="1"/>
    <col min="3238" max="3238" width="13.28515625" style="21" bestFit="1" customWidth="1"/>
    <col min="3239" max="3239" width="1.28515625" style="21" customWidth="1"/>
    <col min="3240" max="3241" width="24.5703125" style="21" customWidth="1"/>
    <col min="3242" max="3242" width="14.7109375" style="21" bestFit="1" customWidth="1"/>
    <col min="3243" max="3243" width="1.28515625" style="21" customWidth="1"/>
    <col min="3244" max="3244" width="12" style="21" bestFit="1" customWidth="1"/>
    <col min="3245" max="3246" width="12" style="21" customWidth="1"/>
    <col min="3247" max="3490" width="11.42578125" style="21"/>
    <col min="3491" max="3491" width="3.7109375" style="21" bestFit="1" customWidth="1"/>
    <col min="3492" max="3492" width="37.7109375" style="21" bestFit="1" customWidth="1"/>
    <col min="3493" max="3493" width="1.28515625" style="21" customWidth="1"/>
    <col min="3494" max="3494" width="13.28515625" style="21" bestFit="1" customWidth="1"/>
    <col min="3495" max="3495" width="1.28515625" style="21" customWidth="1"/>
    <col min="3496" max="3497" width="24.5703125" style="21" customWidth="1"/>
    <col min="3498" max="3498" width="14.7109375" style="21" bestFit="1" customWidth="1"/>
    <col min="3499" max="3499" width="1.28515625" style="21" customWidth="1"/>
    <col min="3500" max="3500" width="12" style="21" bestFit="1" customWidth="1"/>
    <col min="3501" max="3502" width="12" style="21" customWidth="1"/>
    <col min="3503" max="3746" width="11.42578125" style="21"/>
    <col min="3747" max="3747" width="3.7109375" style="21" bestFit="1" customWidth="1"/>
    <col min="3748" max="3748" width="37.7109375" style="21" bestFit="1" customWidth="1"/>
    <col min="3749" max="3749" width="1.28515625" style="21" customWidth="1"/>
    <col min="3750" max="3750" width="13.28515625" style="21" bestFit="1" customWidth="1"/>
    <col min="3751" max="3751" width="1.28515625" style="21" customWidth="1"/>
    <col min="3752" max="3753" width="24.5703125" style="21" customWidth="1"/>
    <col min="3754" max="3754" width="14.7109375" style="21" bestFit="1" customWidth="1"/>
    <col min="3755" max="3755" width="1.28515625" style="21" customWidth="1"/>
    <col min="3756" max="3756" width="12" style="21" bestFit="1" customWidth="1"/>
    <col min="3757" max="3758" width="12" style="21" customWidth="1"/>
    <col min="3759" max="4002" width="11.42578125" style="21"/>
    <col min="4003" max="4003" width="3.7109375" style="21" bestFit="1" customWidth="1"/>
    <col min="4004" max="4004" width="37.7109375" style="21" bestFit="1" customWidth="1"/>
    <col min="4005" max="4005" width="1.28515625" style="21" customWidth="1"/>
    <col min="4006" max="4006" width="13.28515625" style="21" bestFit="1" customWidth="1"/>
    <col min="4007" max="4007" width="1.28515625" style="21" customWidth="1"/>
    <col min="4008" max="4009" width="24.5703125" style="21" customWidth="1"/>
    <col min="4010" max="4010" width="14.7109375" style="21" bestFit="1" customWidth="1"/>
    <col min="4011" max="4011" width="1.28515625" style="21" customWidth="1"/>
    <col min="4012" max="4012" width="12" style="21" bestFit="1" customWidth="1"/>
    <col min="4013" max="4014" width="12" style="21" customWidth="1"/>
    <col min="4015" max="4258" width="11.42578125" style="21"/>
    <col min="4259" max="4259" width="3.7109375" style="21" bestFit="1" customWidth="1"/>
    <col min="4260" max="4260" width="37.7109375" style="21" bestFit="1" customWidth="1"/>
    <col min="4261" max="4261" width="1.28515625" style="21" customWidth="1"/>
    <col min="4262" max="4262" width="13.28515625" style="21" bestFit="1" customWidth="1"/>
    <col min="4263" max="4263" width="1.28515625" style="21" customWidth="1"/>
    <col min="4264" max="4265" width="24.5703125" style="21" customWidth="1"/>
    <col min="4266" max="4266" width="14.7109375" style="21" bestFit="1" customWidth="1"/>
    <col min="4267" max="4267" width="1.28515625" style="21" customWidth="1"/>
    <col min="4268" max="4268" width="12" style="21" bestFit="1" customWidth="1"/>
    <col min="4269" max="4270" width="12" style="21" customWidth="1"/>
    <col min="4271" max="4514" width="11.42578125" style="21"/>
    <col min="4515" max="4515" width="3.7109375" style="21" bestFit="1" customWidth="1"/>
    <col min="4516" max="4516" width="37.7109375" style="21" bestFit="1" customWidth="1"/>
    <col min="4517" max="4517" width="1.28515625" style="21" customWidth="1"/>
    <col min="4518" max="4518" width="13.28515625" style="21" bestFit="1" customWidth="1"/>
    <col min="4519" max="4519" width="1.28515625" style="21" customWidth="1"/>
    <col min="4520" max="4521" width="24.5703125" style="21" customWidth="1"/>
    <col min="4522" max="4522" width="14.7109375" style="21" bestFit="1" customWidth="1"/>
    <col min="4523" max="4523" width="1.28515625" style="21" customWidth="1"/>
    <col min="4524" max="4524" width="12" style="21" bestFit="1" customWidth="1"/>
    <col min="4525" max="4526" width="12" style="21" customWidth="1"/>
    <col min="4527" max="4770" width="11.42578125" style="21"/>
    <col min="4771" max="4771" width="3.7109375" style="21" bestFit="1" customWidth="1"/>
    <col min="4772" max="4772" width="37.7109375" style="21" bestFit="1" customWidth="1"/>
    <col min="4773" max="4773" width="1.28515625" style="21" customWidth="1"/>
    <col min="4774" max="4774" width="13.28515625" style="21" bestFit="1" customWidth="1"/>
    <col min="4775" max="4775" width="1.28515625" style="21" customWidth="1"/>
    <col min="4776" max="4777" width="24.5703125" style="21" customWidth="1"/>
    <col min="4778" max="4778" width="14.7109375" style="21" bestFit="1" customWidth="1"/>
    <col min="4779" max="4779" width="1.28515625" style="21" customWidth="1"/>
    <col min="4780" max="4780" width="12" style="21" bestFit="1" customWidth="1"/>
    <col min="4781" max="4782" width="12" style="21" customWidth="1"/>
    <col min="4783" max="5026" width="11.42578125" style="21"/>
    <col min="5027" max="5027" width="3.7109375" style="21" bestFit="1" customWidth="1"/>
    <col min="5028" max="5028" width="37.7109375" style="21" bestFit="1" customWidth="1"/>
    <col min="5029" max="5029" width="1.28515625" style="21" customWidth="1"/>
    <col min="5030" max="5030" width="13.28515625" style="21" bestFit="1" customWidth="1"/>
    <col min="5031" max="5031" width="1.28515625" style="21" customWidth="1"/>
    <col min="5032" max="5033" width="24.5703125" style="21" customWidth="1"/>
    <col min="5034" max="5034" width="14.7109375" style="21" bestFit="1" customWidth="1"/>
    <col min="5035" max="5035" width="1.28515625" style="21" customWidth="1"/>
    <col min="5036" max="5036" width="12" style="21" bestFit="1" customWidth="1"/>
    <col min="5037" max="5038" width="12" style="21" customWidth="1"/>
    <col min="5039" max="5282" width="11.42578125" style="21"/>
    <col min="5283" max="5283" width="3.7109375" style="21" bestFit="1" customWidth="1"/>
    <col min="5284" max="5284" width="37.7109375" style="21" bestFit="1" customWidth="1"/>
    <col min="5285" max="5285" width="1.28515625" style="21" customWidth="1"/>
    <col min="5286" max="5286" width="13.28515625" style="21" bestFit="1" customWidth="1"/>
    <col min="5287" max="5287" width="1.28515625" style="21" customWidth="1"/>
    <col min="5288" max="5289" width="24.5703125" style="21" customWidth="1"/>
    <col min="5290" max="5290" width="14.7109375" style="21" bestFit="1" customWidth="1"/>
    <col min="5291" max="5291" width="1.28515625" style="21" customWidth="1"/>
    <col min="5292" max="5292" width="12" style="21" bestFit="1" customWidth="1"/>
    <col min="5293" max="5294" width="12" style="21" customWidth="1"/>
    <col min="5295" max="5538" width="11.42578125" style="21"/>
    <col min="5539" max="5539" width="3.7109375" style="21" bestFit="1" customWidth="1"/>
    <col min="5540" max="5540" width="37.7109375" style="21" bestFit="1" customWidth="1"/>
    <col min="5541" max="5541" width="1.28515625" style="21" customWidth="1"/>
    <col min="5542" max="5542" width="13.28515625" style="21" bestFit="1" customWidth="1"/>
    <col min="5543" max="5543" width="1.28515625" style="21" customWidth="1"/>
    <col min="5544" max="5545" width="24.5703125" style="21" customWidth="1"/>
    <col min="5546" max="5546" width="14.7109375" style="21" bestFit="1" customWidth="1"/>
    <col min="5547" max="5547" width="1.28515625" style="21" customWidth="1"/>
    <col min="5548" max="5548" width="12" style="21" bestFit="1" customWidth="1"/>
    <col min="5549" max="5550" width="12" style="21" customWidth="1"/>
    <col min="5551" max="5794" width="11.42578125" style="21"/>
    <col min="5795" max="5795" width="3.7109375" style="21" bestFit="1" customWidth="1"/>
    <col min="5796" max="5796" width="37.7109375" style="21" bestFit="1" customWidth="1"/>
    <col min="5797" max="5797" width="1.28515625" style="21" customWidth="1"/>
    <col min="5798" max="5798" width="13.28515625" style="21" bestFit="1" customWidth="1"/>
    <col min="5799" max="5799" width="1.28515625" style="21" customWidth="1"/>
    <col min="5800" max="5801" width="24.5703125" style="21" customWidth="1"/>
    <col min="5802" max="5802" width="14.7109375" style="21" bestFit="1" customWidth="1"/>
    <col min="5803" max="5803" width="1.28515625" style="21" customWidth="1"/>
    <col min="5804" max="5804" width="12" style="21" bestFit="1" customWidth="1"/>
    <col min="5805" max="5806" width="12" style="21" customWidth="1"/>
    <col min="5807" max="6050" width="11.42578125" style="21"/>
    <col min="6051" max="6051" width="3.7109375" style="21" bestFit="1" customWidth="1"/>
    <col min="6052" max="6052" width="37.7109375" style="21" bestFit="1" customWidth="1"/>
    <col min="6053" max="6053" width="1.28515625" style="21" customWidth="1"/>
    <col min="6054" max="6054" width="13.28515625" style="21" bestFit="1" customWidth="1"/>
    <col min="6055" max="6055" width="1.28515625" style="21" customWidth="1"/>
    <col min="6056" max="6057" width="24.5703125" style="21" customWidth="1"/>
    <col min="6058" max="6058" width="14.7109375" style="21" bestFit="1" customWidth="1"/>
    <col min="6059" max="6059" width="1.28515625" style="21" customWidth="1"/>
    <col min="6060" max="6060" width="12" style="21" bestFit="1" customWidth="1"/>
    <col min="6061" max="6062" width="12" style="21" customWidth="1"/>
    <col min="6063" max="6306" width="11.42578125" style="21"/>
    <col min="6307" max="6307" width="3.7109375" style="21" bestFit="1" customWidth="1"/>
    <col min="6308" max="6308" width="37.7109375" style="21" bestFit="1" customWidth="1"/>
    <col min="6309" max="6309" width="1.28515625" style="21" customWidth="1"/>
    <col min="6310" max="6310" width="13.28515625" style="21" bestFit="1" customWidth="1"/>
    <col min="6311" max="6311" width="1.28515625" style="21" customWidth="1"/>
    <col min="6312" max="6313" width="24.5703125" style="21" customWidth="1"/>
    <col min="6314" max="6314" width="14.7109375" style="21" bestFit="1" customWidth="1"/>
    <col min="6315" max="6315" width="1.28515625" style="21" customWidth="1"/>
    <col min="6316" max="6316" width="12" style="21" bestFit="1" customWidth="1"/>
    <col min="6317" max="6318" width="12" style="21" customWidth="1"/>
    <col min="6319" max="6562" width="11.42578125" style="21"/>
    <col min="6563" max="6563" width="3.7109375" style="21" bestFit="1" customWidth="1"/>
    <col min="6564" max="6564" width="37.7109375" style="21" bestFit="1" customWidth="1"/>
    <col min="6565" max="6565" width="1.28515625" style="21" customWidth="1"/>
    <col min="6566" max="6566" width="13.28515625" style="21" bestFit="1" customWidth="1"/>
    <col min="6567" max="6567" width="1.28515625" style="21" customWidth="1"/>
    <col min="6568" max="6569" width="24.5703125" style="21" customWidth="1"/>
    <col min="6570" max="6570" width="14.7109375" style="21" bestFit="1" customWidth="1"/>
    <col min="6571" max="6571" width="1.28515625" style="21" customWidth="1"/>
    <col min="6572" max="6572" width="12" style="21" bestFit="1" customWidth="1"/>
    <col min="6573" max="6574" width="12" style="21" customWidth="1"/>
    <col min="6575" max="6818" width="11.42578125" style="21"/>
    <col min="6819" max="6819" width="3.7109375" style="21" bestFit="1" customWidth="1"/>
    <col min="6820" max="6820" width="37.7109375" style="21" bestFit="1" customWidth="1"/>
    <col min="6821" max="6821" width="1.28515625" style="21" customWidth="1"/>
    <col min="6822" max="6822" width="13.28515625" style="21" bestFit="1" customWidth="1"/>
    <col min="6823" max="6823" width="1.28515625" style="21" customWidth="1"/>
    <col min="6824" max="6825" width="24.5703125" style="21" customWidth="1"/>
    <col min="6826" max="6826" width="14.7109375" style="21" bestFit="1" customWidth="1"/>
    <col min="6827" max="6827" width="1.28515625" style="21" customWidth="1"/>
    <col min="6828" max="6828" width="12" style="21" bestFit="1" customWidth="1"/>
    <col min="6829" max="6830" width="12" style="21" customWidth="1"/>
    <col min="6831" max="7074" width="11.42578125" style="21"/>
    <col min="7075" max="7075" width="3.7109375" style="21" bestFit="1" customWidth="1"/>
    <col min="7076" max="7076" width="37.7109375" style="21" bestFit="1" customWidth="1"/>
    <col min="7077" max="7077" width="1.28515625" style="21" customWidth="1"/>
    <col min="7078" max="7078" width="13.28515625" style="21" bestFit="1" customWidth="1"/>
    <col min="7079" max="7079" width="1.28515625" style="21" customWidth="1"/>
    <col min="7080" max="7081" width="24.5703125" style="21" customWidth="1"/>
    <col min="7082" max="7082" width="14.7109375" style="21" bestFit="1" customWidth="1"/>
    <col min="7083" max="7083" width="1.28515625" style="21" customWidth="1"/>
    <col min="7084" max="7084" width="12" style="21" bestFit="1" customWidth="1"/>
    <col min="7085" max="7086" width="12" style="21" customWidth="1"/>
    <col min="7087" max="7330" width="11.42578125" style="21"/>
    <col min="7331" max="7331" width="3.7109375" style="21" bestFit="1" customWidth="1"/>
    <col min="7332" max="7332" width="37.7109375" style="21" bestFit="1" customWidth="1"/>
    <col min="7333" max="7333" width="1.28515625" style="21" customWidth="1"/>
    <col min="7334" max="7334" width="13.28515625" style="21" bestFit="1" customWidth="1"/>
    <col min="7335" max="7335" width="1.28515625" style="21" customWidth="1"/>
    <col min="7336" max="7337" width="24.5703125" style="21" customWidth="1"/>
    <col min="7338" max="7338" width="14.7109375" style="21" bestFit="1" customWidth="1"/>
    <col min="7339" max="7339" width="1.28515625" style="21" customWidth="1"/>
    <col min="7340" max="7340" width="12" style="21" bestFit="1" customWidth="1"/>
    <col min="7341" max="7342" width="12" style="21" customWidth="1"/>
    <col min="7343" max="7586" width="11.42578125" style="21"/>
    <col min="7587" max="7587" width="3.7109375" style="21" bestFit="1" customWidth="1"/>
    <col min="7588" max="7588" width="37.7109375" style="21" bestFit="1" customWidth="1"/>
    <col min="7589" max="7589" width="1.28515625" style="21" customWidth="1"/>
    <col min="7590" max="7590" width="13.28515625" style="21" bestFit="1" customWidth="1"/>
    <col min="7591" max="7591" width="1.28515625" style="21" customWidth="1"/>
    <col min="7592" max="7593" width="24.5703125" style="21" customWidth="1"/>
    <col min="7594" max="7594" width="14.7109375" style="21" bestFit="1" customWidth="1"/>
    <col min="7595" max="7595" width="1.28515625" style="21" customWidth="1"/>
    <col min="7596" max="7596" width="12" style="21" bestFit="1" customWidth="1"/>
    <col min="7597" max="7598" width="12" style="21" customWidth="1"/>
    <col min="7599" max="7842" width="11.42578125" style="21"/>
    <col min="7843" max="7843" width="3.7109375" style="21" bestFit="1" customWidth="1"/>
    <col min="7844" max="7844" width="37.7109375" style="21" bestFit="1" customWidth="1"/>
    <col min="7845" max="7845" width="1.28515625" style="21" customWidth="1"/>
    <col min="7846" max="7846" width="13.28515625" style="21" bestFit="1" customWidth="1"/>
    <col min="7847" max="7847" width="1.28515625" style="21" customWidth="1"/>
    <col min="7848" max="7849" width="24.5703125" style="21" customWidth="1"/>
    <col min="7850" max="7850" width="14.7109375" style="21" bestFit="1" customWidth="1"/>
    <col min="7851" max="7851" width="1.28515625" style="21" customWidth="1"/>
    <col min="7852" max="7852" width="12" style="21" bestFit="1" customWidth="1"/>
    <col min="7853" max="7854" width="12" style="21" customWidth="1"/>
    <col min="7855" max="8098" width="11.42578125" style="21"/>
    <col min="8099" max="8099" width="3.7109375" style="21" bestFit="1" customWidth="1"/>
    <col min="8100" max="8100" width="37.7109375" style="21" bestFit="1" customWidth="1"/>
    <col min="8101" max="8101" width="1.28515625" style="21" customWidth="1"/>
    <col min="8102" max="8102" width="13.28515625" style="21" bestFit="1" customWidth="1"/>
    <col min="8103" max="8103" width="1.28515625" style="21" customWidth="1"/>
    <col min="8104" max="8105" width="24.5703125" style="21" customWidth="1"/>
    <col min="8106" max="8106" width="14.7109375" style="21" bestFit="1" customWidth="1"/>
    <col min="8107" max="8107" width="1.28515625" style="21" customWidth="1"/>
    <col min="8108" max="8108" width="12" style="21" bestFit="1" customWidth="1"/>
    <col min="8109" max="8110" width="12" style="21" customWidth="1"/>
    <col min="8111" max="8354" width="11.42578125" style="21"/>
    <col min="8355" max="8355" width="3.7109375" style="21" bestFit="1" customWidth="1"/>
    <col min="8356" max="8356" width="37.7109375" style="21" bestFit="1" customWidth="1"/>
    <col min="8357" max="8357" width="1.28515625" style="21" customWidth="1"/>
    <col min="8358" max="8358" width="13.28515625" style="21" bestFit="1" customWidth="1"/>
    <col min="8359" max="8359" width="1.28515625" style="21" customWidth="1"/>
    <col min="8360" max="8361" width="24.5703125" style="21" customWidth="1"/>
    <col min="8362" max="8362" width="14.7109375" style="21" bestFit="1" customWidth="1"/>
    <col min="8363" max="8363" width="1.28515625" style="21" customWidth="1"/>
    <col min="8364" max="8364" width="12" style="21" bestFit="1" customWidth="1"/>
    <col min="8365" max="8366" width="12" style="21" customWidth="1"/>
    <col min="8367" max="8610" width="11.42578125" style="21"/>
    <col min="8611" max="8611" width="3.7109375" style="21" bestFit="1" customWidth="1"/>
    <col min="8612" max="8612" width="37.7109375" style="21" bestFit="1" customWidth="1"/>
    <col min="8613" max="8613" width="1.28515625" style="21" customWidth="1"/>
    <col min="8614" max="8614" width="13.28515625" style="21" bestFit="1" customWidth="1"/>
    <col min="8615" max="8615" width="1.28515625" style="21" customWidth="1"/>
    <col min="8616" max="8617" width="24.5703125" style="21" customWidth="1"/>
    <col min="8618" max="8618" width="14.7109375" style="21" bestFit="1" customWidth="1"/>
    <col min="8619" max="8619" width="1.28515625" style="21" customWidth="1"/>
    <col min="8620" max="8620" width="12" style="21" bestFit="1" customWidth="1"/>
    <col min="8621" max="8622" width="12" style="21" customWidth="1"/>
    <col min="8623" max="8866" width="11.42578125" style="21"/>
    <col min="8867" max="8867" width="3.7109375" style="21" bestFit="1" customWidth="1"/>
    <col min="8868" max="8868" width="37.7109375" style="21" bestFit="1" customWidth="1"/>
    <col min="8869" max="8869" width="1.28515625" style="21" customWidth="1"/>
    <col min="8870" max="8870" width="13.28515625" style="21" bestFit="1" customWidth="1"/>
    <col min="8871" max="8871" width="1.28515625" style="21" customWidth="1"/>
    <col min="8872" max="8873" width="24.5703125" style="21" customWidth="1"/>
    <col min="8874" max="8874" width="14.7109375" style="21" bestFit="1" customWidth="1"/>
    <col min="8875" max="8875" width="1.28515625" style="21" customWidth="1"/>
    <col min="8876" max="8876" width="12" style="21" bestFit="1" customWidth="1"/>
    <col min="8877" max="8878" width="12" style="21" customWidth="1"/>
    <col min="8879" max="9122" width="11.42578125" style="21"/>
    <col min="9123" max="9123" width="3.7109375" style="21" bestFit="1" customWidth="1"/>
    <col min="9124" max="9124" width="37.7109375" style="21" bestFit="1" customWidth="1"/>
    <col min="9125" max="9125" width="1.28515625" style="21" customWidth="1"/>
    <col min="9126" max="9126" width="13.28515625" style="21" bestFit="1" customWidth="1"/>
    <col min="9127" max="9127" width="1.28515625" style="21" customWidth="1"/>
    <col min="9128" max="9129" width="24.5703125" style="21" customWidth="1"/>
    <col min="9130" max="9130" width="14.7109375" style="21" bestFit="1" customWidth="1"/>
    <col min="9131" max="9131" width="1.28515625" style="21" customWidth="1"/>
    <col min="9132" max="9132" width="12" style="21" bestFit="1" customWidth="1"/>
    <col min="9133" max="9134" width="12" style="21" customWidth="1"/>
    <col min="9135" max="9378" width="11.42578125" style="21"/>
    <col min="9379" max="9379" width="3.7109375" style="21" bestFit="1" customWidth="1"/>
    <col min="9380" max="9380" width="37.7109375" style="21" bestFit="1" customWidth="1"/>
    <col min="9381" max="9381" width="1.28515625" style="21" customWidth="1"/>
    <col min="9382" max="9382" width="13.28515625" style="21" bestFit="1" customWidth="1"/>
    <col min="9383" max="9383" width="1.28515625" style="21" customWidth="1"/>
    <col min="9384" max="9385" width="24.5703125" style="21" customWidth="1"/>
    <col min="9386" max="9386" width="14.7109375" style="21" bestFit="1" customWidth="1"/>
    <col min="9387" max="9387" width="1.28515625" style="21" customWidth="1"/>
    <col min="9388" max="9388" width="12" style="21" bestFit="1" customWidth="1"/>
    <col min="9389" max="9390" width="12" style="21" customWidth="1"/>
    <col min="9391" max="9634" width="11.42578125" style="21"/>
    <col min="9635" max="9635" width="3.7109375" style="21" bestFit="1" customWidth="1"/>
    <col min="9636" max="9636" width="37.7109375" style="21" bestFit="1" customWidth="1"/>
    <col min="9637" max="9637" width="1.28515625" style="21" customWidth="1"/>
    <col min="9638" max="9638" width="13.28515625" style="21" bestFit="1" customWidth="1"/>
    <col min="9639" max="9639" width="1.28515625" style="21" customWidth="1"/>
    <col min="9640" max="9641" width="24.5703125" style="21" customWidth="1"/>
    <col min="9642" max="9642" width="14.7109375" style="21" bestFit="1" customWidth="1"/>
    <col min="9643" max="9643" width="1.28515625" style="21" customWidth="1"/>
    <col min="9644" max="9644" width="12" style="21" bestFit="1" customWidth="1"/>
    <col min="9645" max="9646" width="12" style="21" customWidth="1"/>
    <col min="9647" max="9890" width="11.42578125" style="21"/>
    <col min="9891" max="9891" width="3.7109375" style="21" bestFit="1" customWidth="1"/>
    <col min="9892" max="9892" width="37.7109375" style="21" bestFit="1" customWidth="1"/>
    <col min="9893" max="9893" width="1.28515625" style="21" customWidth="1"/>
    <col min="9894" max="9894" width="13.28515625" style="21" bestFit="1" customWidth="1"/>
    <col min="9895" max="9895" width="1.28515625" style="21" customWidth="1"/>
    <col min="9896" max="9897" width="24.5703125" style="21" customWidth="1"/>
    <col min="9898" max="9898" width="14.7109375" style="21" bestFit="1" customWidth="1"/>
    <col min="9899" max="9899" width="1.28515625" style="21" customWidth="1"/>
    <col min="9900" max="9900" width="12" style="21" bestFit="1" customWidth="1"/>
    <col min="9901" max="9902" width="12" style="21" customWidth="1"/>
    <col min="9903" max="10146" width="11.42578125" style="21"/>
    <col min="10147" max="10147" width="3.7109375" style="21" bestFit="1" customWidth="1"/>
    <col min="10148" max="10148" width="37.7109375" style="21" bestFit="1" customWidth="1"/>
    <col min="10149" max="10149" width="1.28515625" style="21" customWidth="1"/>
    <col min="10150" max="10150" width="13.28515625" style="21" bestFit="1" customWidth="1"/>
    <col min="10151" max="10151" width="1.28515625" style="21" customWidth="1"/>
    <col min="10152" max="10153" width="24.5703125" style="21" customWidth="1"/>
    <col min="10154" max="10154" width="14.7109375" style="21" bestFit="1" customWidth="1"/>
    <col min="10155" max="10155" width="1.28515625" style="21" customWidth="1"/>
    <col min="10156" max="10156" width="12" style="21" bestFit="1" customWidth="1"/>
    <col min="10157" max="10158" width="12" style="21" customWidth="1"/>
    <col min="10159" max="10402" width="11.42578125" style="21"/>
    <col min="10403" max="10403" width="3.7109375" style="21" bestFit="1" customWidth="1"/>
    <col min="10404" max="10404" width="37.7109375" style="21" bestFit="1" customWidth="1"/>
    <col min="10405" max="10405" width="1.28515625" style="21" customWidth="1"/>
    <col min="10406" max="10406" width="13.28515625" style="21" bestFit="1" customWidth="1"/>
    <col min="10407" max="10407" width="1.28515625" style="21" customWidth="1"/>
    <col min="10408" max="10409" width="24.5703125" style="21" customWidth="1"/>
    <col min="10410" max="10410" width="14.7109375" style="21" bestFit="1" customWidth="1"/>
    <col min="10411" max="10411" width="1.28515625" style="21" customWidth="1"/>
    <col min="10412" max="10412" width="12" style="21" bestFit="1" customWidth="1"/>
    <col min="10413" max="10414" width="12" style="21" customWidth="1"/>
    <col min="10415" max="10658" width="11.42578125" style="21"/>
    <col min="10659" max="10659" width="3.7109375" style="21" bestFit="1" customWidth="1"/>
    <col min="10660" max="10660" width="37.7109375" style="21" bestFit="1" customWidth="1"/>
    <col min="10661" max="10661" width="1.28515625" style="21" customWidth="1"/>
    <col min="10662" max="10662" width="13.28515625" style="21" bestFit="1" customWidth="1"/>
    <col min="10663" max="10663" width="1.28515625" style="21" customWidth="1"/>
    <col min="10664" max="10665" width="24.5703125" style="21" customWidth="1"/>
    <col min="10666" max="10666" width="14.7109375" style="21" bestFit="1" customWidth="1"/>
    <col min="10667" max="10667" width="1.28515625" style="21" customWidth="1"/>
    <col min="10668" max="10668" width="12" style="21" bestFit="1" customWidth="1"/>
    <col min="10669" max="10670" width="12" style="21" customWidth="1"/>
    <col min="10671" max="10914" width="11.42578125" style="21"/>
    <col min="10915" max="10915" width="3.7109375" style="21" bestFit="1" customWidth="1"/>
    <col min="10916" max="10916" width="37.7109375" style="21" bestFit="1" customWidth="1"/>
    <col min="10917" max="10917" width="1.28515625" style="21" customWidth="1"/>
    <col min="10918" max="10918" width="13.28515625" style="21" bestFit="1" customWidth="1"/>
    <col min="10919" max="10919" width="1.28515625" style="21" customWidth="1"/>
    <col min="10920" max="10921" width="24.5703125" style="21" customWidth="1"/>
    <col min="10922" max="10922" width="14.7109375" style="21" bestFit="1" customWidth="1"/>
    <col min="10923" max="10923" width="1.28515625" style="21" customWidth="1"/>
    <col min="10924" max="10924" width="12" style="21" bestFit="1" customWidth="1"/>
    <col min="10925" max="10926" width="12" style="21" customWidth="1"/>
    <col min="10927" max="11170" width="11.42578125" style="21"/>
    <col min="11171" max="11171" width="3.7109375" style="21" bestFit="1" customWidth="1"/>
    <col min="11172" max="11172" width="37.7109375" style="21" bestFit="1" customWidth="1"/>
    <col min="11173" max="11173" width="1.28515625" style="21" customWidth="1"/>
    <col min="11174" max="11174" width="13.28515625" style="21" bestFit="1" customWidth="1"/>
    <col min="11175" max="11175" width="1.28515625" style="21" customWidth="1"/>
    <col min="11176" max="11177" width="24.5703125" style="21" customWidth="1"/>
    <col min="11178" max="11178" width="14.7109375" style="21" bestFit="1" customWidth="1"/>
    <col min="11179" max="11179" width="1.28515625" style="21" customWidth="1"/>
    <col min="11180" max="11180" width="12" style="21" bestFit="1" customWidth="1"/>
    <col min="11181" max="11182" width="12" style="21" customWidth="1"/>
    <col min="11183" max="11426" width="11.42578125" style="21"/>
    <col min="11427" max="11427" width="3.7109375" style="21" bestFit="1" customWidth="1"/>
    <col min="11428" max="11428" width="37.7109375" style="21" bestFit="1" customWidth="1"/>
    <col min="11429" max="11429" width="1.28515625" style="21" customWidth="1"/>
    <col min="11430" max="11430" width="13.28515625" style="21" bestFit="1" customWidth="1"/>
    <col min="11431" max="11431" width="1.28515625" style="21" customWidth="1"/>
    <col min="11432" max="11433" width="24.5703125" style="21" customWidth="1"/>
    <col min="11434" max="11434" width="14.7109375" style="21" bestFit="1" customWidth="1"/>
    <col min="11435" max="11435" width="1.28515625" style="21" customWidth="1"/>
    <col min="11436" max="11436" width="12" style="21" bestFit="1" customWidth="1"/>
    <col min="11437" max="11438" width="12" style="21" customWidth="1"/>
    <col min="11439" max="11682" width="11.42578125" style="21"/>
    <col min="11683" max="11683" width="3.7109375" style="21" bestFit="1" customWidth="1"/>
    <col min="11684" max="11684" width="37.7109375" style="21" bestFit="1" customWidth="1"/>
    <col min="11685" max="11685" width="1.28515625" style="21" customWidth="1"/>
    <col min="11686" max="11686" width="13.28515625" style="21" bestFit="1" customWidth="1"/>
    <col min="11687" max="11687" width="1.28515625" style="21" customWidth="1"/>
    <col min="11688" max="11689" width="24.5703125" style="21" customWidth="1"/>
    <col min="11690" max="11690" width="14.7109375" style="21" bestFit="1" customWidth="1"/>
    <col min="11691" max="11691" width="1.28515625" style="21" customWidth="1"/>
    <col min="11692" max="11692" width="12" style="21" bestFit="1" customWidth="1"/>
    <col min="11693" max="11694" width="12" style="21" customWidth="1"/>
    <col min="11695" max="11938" width="11.42578125" style="21"/>
    <col min="11939" max="11939" width="3.7109375" style="21" bestFit="1" customWidth="1"/>
    <col min="11940" max="11940" width="37.7109375" style="21" bestFit="1" customWidth="1"/>
    <col min="11941" max="11941" width="1.28515625" style="21" customWidth="1"/>
    <col min="11942" max="11942" width="13.28515625" style="21" bestFit="1" customWidth="1"/>
    <col min="11943" max="11943" width="1.28515625" style="21" customWidth="1"/>
    <col min="11944" max="11945" width="24.5703125" style="21" customWidth="1"/>
    <col min="11946" max="11946" width="14.7109375" style="21" bestFit="1" customWidth="1"/>
    <col min="11947" max="11947" width="1.28515625" style="21" customWidth="1"/>
    <col min="11948" max="11948" width="12" style="21" bestFit="1" customWidth="1"/>
    <col min="11949" max="11950" width="12" style="21" customWidth="1"/>
    <col min="11951" max="12194" width="11.42578125" style="21"/>
    <col min="12195" max="12195" width="3.7109375" style="21" bestFit="1" customWidth="1"/>
    <col min="12196" max="12196" width="37.7109375" style="21" bestFit="1" customWidth="1"/>
    <col min="12197" max="12197" width="1.28515625" style="21" customWidth="1"/>
    <col min="12198" max="12198" width="13.28515625" style="21" bestFit="1" customWidth="1"/>
    <col min="12199" max="12199" width="1.28515625" style="21" customWidth="1"/>
    <col min="12200" max="12201" width="24.5703125" style="21" customWidth="1"/>
    <col min="12202" max="12202" width="14.7109375" style="21" bestFit="1" customWidth="1"/>
    <col min="12203" max="12203" width="1.28515625" style="21" customWidth="1"/>
    <col min="12204" max="12204" width="12" style="21" bestFit="1" customWidth="1"/>
    <col min="12205" max="12206" width="12" style="21" customWidth="1"/>
    <col min="12207" max="12450" width="11.42578125" style="21"/>
    <col min="12451" max="12451" width="3.7109375" style="21" bestFit="1" customWidth="1"/>
    <col min="12452" max="12452" width="37.7109375" style="21" bestFit="1" customWidth="1"/>
    <col min="12453" max="12453" width="1.28515625" style="21" customWidth="1"/>
    <col min="12454" max="12454" width="13.28515625" style="21" bestFit="1" customWidth="1"/>
    <col min="12455" max="12455" width="1.28515625" style="21" customWidth="1"/>
    <col min="12456" max="12457" width="24.5703125" style="21" customWidth="1"/>
    <col min="12458" max="12458" width="14.7109375" style="21" bestFit="1" customWidth="1"/>
    <col min="12459" max="12459" width="1.28515625" style="21" customWidth="1"/>
    <col min="12460" max="12460" width="12" style="21" bestFit="1" customWidth="1"/>
    <col min="12461" max="12462" width="12" style="21" customWidth="1"/>
    <col min="12463" max="12706" width="11.42578125" style="21"/>
    <col min="12707" max="12707" width="3.7109375" style="21" bestFit="1" customWidth="1"/>
    <col min="12708" max="12708" width="37.7109375" style="21" bestFit="1" customWidth="1"/>
    <col min="12709" max="12709" width="1.28515625" style="21" customWidth="1"/>
    <col min="12710" max="12710" width="13.28515625" style="21" bestFit="1" customWidth="1"/>
    <col min="12711" max="12711" width="1.28515625" style="21" customWidth="1"/>
    <col min="12712" max="12713" width="24.5703125" style="21" customWidth="1"/>
    <col min="12714" max="12714" width="14.7109375" style="21" bestFit="1" customWidth="1"/>
    <col min="12715" max="12715" width="1.28515625" style="21" customWidth="1"/>
    <col min="12716" max="12716" width="12" style="21" bestFit="1" customWidth="1"/>
    <col min="12717" max="12718" width="12" style="21" customWidth="1"/>
    <col min="12719" max="12962" width="11.42578125" style="21"/>
    <col min="12963" max="12963" width="3.7109375" style="21" bestFit="1" customWidth="1"/>
    <col min="12964" max="12964" width="37.7109375" style="21" bestFit="1" customWidth="1"/>
    <col min="12965" max="12965" width="1.28515625" style="21" customWidth="1"/>
    <col min="12966" max="12966" width="13.28515625" style="21" bestFit="1" customWidth="1"/>
    <col min="12967" max="12967" width="1.28515625" style="21" customWidth="1"/>
    <col min="12968" max="12969" width="24.5703125" style="21" customWidth="1"/>
    <col min="12970" max="12970" width="14.7109375" style="21" bestFit="1" customWidth="1"/>
    <col min="12971" max="12971" width="1.28515625" style="21" customWidth="1"/>
    <col min="12972" max="12972" width="12" style="21" bestFit="1" customWidth="1"/>
    <col min="12973" max="12974" width="12" style="21" customWidth="1"/>
    <col min="12975" max="13218" width="11.42578125" style="21"/>
    <col min="13219" max="13219" width="3.7109375" style="21" bestFit="1" customWidth="1"/>
    <col min="13220" max="13220" width="37.7109375" style="21" bestFit="1" customWidth="1"/>
    <col min="13221" max="13221" width="1.28515625" style="21" customWidth="1"/>
    <col min="13222" max="13222" width="13.28515625" style="21" bestFit="1" customWidth="1"/>
    <col min="13223" max="13223" width="1.28515625" style="21" customWidth="1"/>
    <col min="13224" max="13225" width="24.5703125" style="21" customWidth="1"/>
    <col min="13226" max="13226" width="14.7109375" style="21" bestFit="1" customWidth="1"/>
    <col min="13227" max="13227" width="1.28515625" style="21" customWidth="1"/>
    <col min="13228" max="13228" width="12" style="21" bestFit="1" customWidth="1"/>
    <col min="13229" max="13230" width="12" style="21" customWidth="1"/>
    <col min="13231" max="13474" width="11.42578125" style="21"/>
    <col min="13475" max="13475" width="3.7109375" style="21" bestFit="1" customWidth="1"/>
    <col min="13476" max="13476" width="37.7109375" style="21" bestFit="1" customWidth="1"/>
    <col min="13477" max="13477" width="1.28515625" style="21" customWidth="1"/>
    <col min="13478" max="13478" width="13.28515625" style="21" bestFit="1" customWidth="1"/>
    <col min="13479" max="13479" width="1.28515625" style="21" customWidth="1"/>
    <col min="13480" max="13481" width="24.5703125" style="21" customWidth="1"/>
    <col min="13482" max="13482" width="14.7109375" style="21" bestFit="1" customWidth="1"/>
    <col min="13483" max="13483" width="1.28515625" style="21" customWidth="1"/>
    <col min="13484" max="13484" width="12" style="21" bestFit="1" customWidth="1"/>
    <col min="13485" max="13486" width="12" style="21" customWidth="1"/>
    <col min="13487" max="13730" width="11.42578125" style="21"/>
    <col min="13731" max="13731" width="3.7109375" style="21" bestFit="1" customWidth="1"/>
    <col min="13732" max="13732" width="37.7109375" style="21" bestFit="1" customWidth="1"/>
    <col min="13733" max="13733" width="1.28515625" style="21" customWidth="1"/>
    <col min="13734" max="13734" width="13.28515625" style="21" bestFit="1" customWidth="1"/>
    <col min="13735" max="13735" width="1.28515625" style="21" customWidth="1"/>
    <col min="13736" max="13737" width="24.5703125" style="21" customWidth="1"/>
    <col min="13738" max="13738" width="14.7109375" style="21" bestFit="1" customWidth="1"/>
    <col min="13739" max="13739" width="1.28515625" style="21" customWidth="1"/>
    <col min="13740" max="13740" width="12" style="21" bestFit="1" customWidth="1"/>
    <col min="13741" max="13742" width="12" style="21" customWidth="1"/>
    <col min="13743" max="13986" width="11.42578125" style="21"/>
    <col min="13987" max="13987" width="3.7109375" style="21" bestFit="1" customWidth="1"/>
    <col min="13988" max="13988" width="37.7109375" style="21" bestFit="1" customWidth="1"/>
    <col min="13989" max="13989" width="1.28515625" style="21" customWidth="1"/>
    <col min="13990" max="13990" width="13.28515625" style="21" bestFit="1" customWidth="1"/>
    <col min="13991" max="13991" width="1.28515625" style="21" customWidth="1"/>
    <col min="13992" max="13993" width="24.5703125" style="21" customWidth="1"/>
    <col min="13994" max="13994" width="14.7109375" style="21" bestFit="1" customWidth="1"/>
    <col min="13995" max="13995" width="1.28515625" style="21" customWidth="1"/>
    <col min="13996" max="13996" width="12" style="21" bestFit="1" customWidth="1"/>
    <col min="13997" max="13998" width="12" style="21" customWidth="1"/>
    <col min="13999" max="14242" width="11.42578125" style="21"/>
    <col min="14243" max="14243" width="3.7109375" style="21" bestFit="1" customWidth="1"/>
    <col min="14244" max="14244" width="37.7109375" style="21" bestFit="1" customWidth="1"/>
    <col min="14245" max="14245" width="1.28515625" style="21" customWidth="1"/>
    <col min="14246" max="14246" width="13.28515625" style="21" bestFit="1" customWidth="1"/>
    <col min="14247" max="14247" width="1.28515625" style="21" customWidth="1"/>
    <col min="14248" max="14249" width="24.5703125" style="21" customWidth="1"/>
    <col min="14250" max="14250" width="14.7109375" style="21" bestFit="1" customWidth="1"/>
    <col min="14251" max="14251" width="1.28515625" style="21" customWidth="1"/>
    <col min="14252" max="14252" width="12" style="21" bestFit="1" customWidth="1"/>
    <col min="14253" max="14254" width="12" style="21" customWidth="1"/>
    <col min="14255" max="14498" width="11.42578125" style="21"/>
    <col min="14499" max="14499" width="3.7109375" style="21" bestFit="1" customWidth="1"/>
    <col min="14500" max="14500" width="37.7109375" style="21" bestFit="1" customWidth="1"/>
    <col min="14501" max="14501" width="1.28515625" style="21" customWidth="1"/>
    <col min="14502" max="14502" width="13.28515625" style="21" bestFit="1" customWidth="1"/>
    <col min="14503" max="14503" width="1.28515625" style="21" customWidth="1"/>
    <col min="14504" max="14505" width="24.5703125" style="21" customWidth="1"/>
    <col min="14506" max="14506" width="14.7109375" style="21" bestFit="1" customWidth="1"/>
    <col min="14507" max="14507" width="1.28515625" style="21" customWidth="1"/>
    <col min="14508" max="14508" width="12" style="21" bestFit="1" customWidth="1"/>
    <col min="14509" max="14510" width="12" style="21" customWidth="1"/>
    <col min="14511" max="14754" width="11.42578125" style="21"/>
    <col min="14755" max="14755" width="3.7109375" style="21" bestFit="1" customWidth="1"/>
    <col min="14756" max="14756" width="37.7109375" style="21" bestFit="1" customWidth="1"/>
    <col min="14757" max="14757" width="1.28515625" style="21" customWidth="1"/>
    <col min="14758" max="14758" width="13.28515625" style="21" bestFit="1" customWidth="1"/>
    <col min="14759" max="14759" width="1.28515625" style="21" customWidth="1"/>
    <col min="14760" max="14761" width="24.5703125" style="21" customWidth="1"/>
    <col min="14762" max="14762" width="14.7109375" style="21" bestFit="1" customWidth="1"/>
    <col min="14763" max="14763" width="1.28515625" style="21" customWidth="1"/>
    <col min="14764" max="14764" width="12" style="21" bestFit="1" customWidth="1"/>
    <col min="14765" max="14766" width="12" style="21" customWidth="1"/>
    <col min="14767" max="15010" width="11.42578125" style="21"/>
    <col min="15011" max="15011" width="3.7109375" style="21" bestFit="1" customWidth="1"/>
    <col min="15012" max="15012" width="37.7109375" style="21" bestFit="1" customWidth="1"/>
    <col min="15013" max="15013" width="1.28515625" style="21" customWidth="1"/>
    <col min="15014" max="15014" width="13.28515625" style="21" bestFit="1" customWidth="1"/>
    <col min="15015" max="15015" width="1.28515625" style="21" customWidth="1"/>
    <col min="15016" max="15017" width="24.5703125" style="21" customWidth="1"/>
    <col min="15018" max="15018" width="14.7109375" style="21" bestFit="1" customWidth="1"/>
    <col min="15019" max="15019" width="1.28515625" style="21" customWidth="1"/>
    <col min="15020" max="15020" width="12" style="21" bestFit="1" customWidth="1"/>
    <col min="15021" max="15022" width="12" style="21" customWidth="1"/>
    <col min="15023" max="15266" width="11.42578125" style="21"/>
    <col min="15267" max="15267" width="3.7109375" style="21" bestFit="1" customWidth="1"/>
    <col min="15268" max="15268" width="37.7109375" style="21" bestFit="1" customWidth="1"/>
    <col min="15269" max="15269" width="1.28515625" style="21" customWidth="1"/>
    <col min="15270" max="15270" width="13.28515625" style="21" bestFit="1" customWidth="1"/>
    <col min="15271" max="15271" width="1.28515625" style="21" customWidth="1"/>
    <col min="15272" max="15273" width="24.5703125" style="21" customWidth="1"/>
    <col min="15274" max="15274" width="14.7109375" style="21" bestFit="1" customWidth="1"/>
    <col min="15275" max="15275" width="1.28515625" style="21" customWidth="1"/>
    <col min="15276" max="15276" width="12" style="21" bestFit="1" customWidth="1"/>
    <col min="15277" max="15278" width="12" style="21" customWidth="1"/>
    <col min="15279" max="15522" width="11.42578125" style="21"/>
    <col min="15523" max="15523" width="3.7109375" style="21" bestFit="1" customWidth="1"/>
    <col min="15524" max="15524" width="37.7109375" style="21" bestFit="1" customWidth="1"/>
    <col min="15525" max="15525" width="1.28515625" style="21" customWidth="1"/>
    <col min="15526" max="15526" width="13.28515625" style="21" bestFit="1" customWidth="1"/>
    <col min="15527" max="15527" width="1.28515625" style="21" customWidth="1"/>
    <col min="15528" max="15529" width="24.5703125" style="21" customWidth="1"/>
    <col min="15530" max="15530" width="14.7109375" style="21" bestFit="1" customWidth="1"/>
    <col min="15531" max="15531" width="1.28515625" style="21" customWidth="1"/>
    <col min="15532" max="15532" width="12" style="21" bestFit="1" customWidth="1"/>
    <col min="15533" max="15534" width="12" style="21" customWidth="1"/>
    <col min="15535" max="15778" width="11.42578125" style="21"/>
    <col min="15779" max="15779" width="3.7109375" style="21" bestFit="1" customWidth="1"/>
    <col min="15780" max="15780" width="37.7109375" style="21" bestFit="1" customWidth="1"/>
    <col min="15781" max="15781" width="1.28515625" style="21" customWidth="1"/>
    <col min="15782" max="15782" width="13.28515625" style="21" bestFit="1" customWidth="1"/>
    <col min="15783" max="15783" width="1.28515625" style="21" customWidth="1"/>
    <col min="15784" max="15785" width="24.5703125" style="21" customWidth="1"/>
    <col min="15786" max="15786" width="14.7109375" style="21" bestFit="1" customWidth="1"/>
    <col min="15787" max="15787" width="1.28515625" style="21" customWidth="1"/>
    <col min="15788" max="15788" width="12" style="21" bestFit="1" customWidth="1"/>
    <col min="15789" max="15790" width="12" style="21" customWidth="1"/>
    <col min="15791" max="16034" width="11.42578125" style="21"/>
    <col min="16035" max="16035" width="3.7109375" style="21" bestFit="1" customWidth="1"/>
    <col min="16036" max="16036" width="37.7109375" style="21" bestFit="1" customWidth="1"/>
    <col min="16037" max="16037" width="1.28515625" style="21" customWidth="1"/>
    <col min="16038" max="16038" width="13.28515625" style="21" bestFit="1" customWidth="1"/>
    <col min="16039" max="16039" width="1.28515625" style="21" customWidth="1"/>
    <col min="16040" max="16041" width="24.5703125" style="21" customWidth="1"/>
    <col min="16042" max="16042" width="14.7109375" style="21" bestFit="1" customWidth="1"/>
    <col min="16043" max="16043" width="1.28515625" style="21" customWidth="1"/>
    <col min="16044" max="16044" width="12" style="21" bestFit="1" customWidth="1"/>
    <col min="16045" max="16046" width="12" style="21" customWidth="1"/>
    <col min="16047" max="16260" width="11.42578125" style="21"/>
    <col min="16261" max="16384" width="14.7109375" style="21" customWidth="1"/>
  </cols>
  <sheetData>
    <row r="1" spans="1:21" s="2" customFormat="1" ht="47.25" customHeight="1">
      <c r="A1" s="29"/>
      <c r="C1" s="56"/>
      <c r="D1" s="138" t="str">
        <f>'LPF 11-2023'!I1</f>
        <v>PRECIOS SUGERIDOS DE VENTA FLEETSALE N° 11 - 2023</v>
      </c>
      <c r="E1" s="138"/>
      <c r="F1" s="138"/>
      <c r="G1" s="138"/>
      <c r="H1" s="138"/>
      <c r="I1" s="138"/>
      <c r="O1" s="127"/>
      <c r="S1" s="127"/>
    </row>
    <row r="2" spans="1:21" s="5" customFormat="1" ht="21">
      <c r="A2" s="30"/>
      <c r="B2" s="31"/>
      <c r="C2" s="79"/>
      <c r="D2" s="139" t="str">
        <f>'LPF 11-2023'!J2</f>
        <v>Vigencia: desde 01 de Noviembre 2023</v>
      </c>
      <c r="E2" s="139"/>
      <c r="F2" s="139"/>
      <c r="G2" s="139"/>
      <c r="H2" s="139"/>
      <c r="I2" s="34"/>
      <c r="J2" s="33"/>
      <c r="O2" s="128"/>
      <c r="S2" s="128"/>
    </row>
    <row r="3" spans="1:21" s="5" customFormat="1" ht="33.950000000000003" customHeight="1">
      <c r="A3" s="30"/>
      <c r="B3" s="35"/>
      <c r="C3" s="32"/>
      <c r="D3" s="35"/>
      <c r="E3" s="32"/>
      <c r="F3" s="35"/>
      <c r="G3" s="32"/>
      <c r="H3" s="32"/>
      <c r="I3" s="35"/>
      <c r="J3" s="55"/>
      <c r="O3" s="128"/>
      <c r="S3" s="128"/>
    </row>
    <row r="4" spans="1:21" s="5" customFormat="1" ht="34.5" customHeight="1">
      <c r="A4" s="30"/>
      <c r="B4" s="4"/>
      <c r="C4" s="80"/>
      <c r="D4" s="36"/>
      <c r="E4" s="35"/>
      <c r="F4" s="36"/>
      <c r="G4" s="35"/>
      <c r="H4" s="35"/>
      <c r="I4" s="35"/>
      <c r="J4" s="137" t="s">
        <v>198</v>
      </c>
      <c r="K4" s="137" t="s">
        <v>35</v>
      </c>
      <c r="M4" s="141" t="s">
        <v>199</v>
      </c>
      <c r="N4" s="142"/>
      <c r="O4" s="140" t="s">
        <v>35</v>
      </c>
      <c r="P4" s="113"/>
      <c r="Q4" s="143" t="s">
        <v>200</v>
      </c>
      <c r="R4" s="144"/>
      <c r="S4" s="140" t="s">
        <v>35</v>
      </c>
      <c r="T4" s="113"/>
      <c r="U4" s="137" t="s">
        <v>206</v>
      </c>
    </row>
    <row r="5" spans="1:21" s="5" customFormat="1" ht="55.9" customHeight="1">
      <c r="A5" s="30"/>
      <c r="B5" s="57" t="s">
        <v>21</v>
      </c>
      <c r="C5" s="81"/>
      <c r="D5" s="58" t="s">
        <v>37</v>
      </c>
      <c r="E5" s="38"/>
      <c r="F5" s="59" t="s">
        <v>22</v>
      </c>
      <c r="G5" s="38"/>
      <c r="H5" s="52" t="s">
        <v>38</v>
      </c>
      <c r="J5" s="137"/>
      <c r="K5" s="137"/>
      <c r="M5" s="114" t="s">
        <v>201</v>
      </c>
      <c r="N5" s="115" t="s">
        <v>202</v>
      </c>
      <c r="O5" s="140"/>
      <c r="P5" s="116"/>
      <c r="Q5" s="117" t="s">
        <v>203</v>
      </c>
      <c r="R5" s="115" t="s">
        <v>204</v>
      </c>
      <c r="S5" s="140"/>
      <c r="T5" s="116"/>
      <c r="U5" s="137"/>
    </row>
    <row r="6" spans="1:21" ht="8.25" customHeight="1">
      <c r="A6" s="16"/>
      <c r="B6" s="16"/>
      <c r="C6" s="84"/>
      <c r="D6" s="60"/>
      <c r="E6" s="68"/>
      <c r="F6" s="16"/>
      <c r="G6" s="63"/>
      <c r="H6" s="68"/>
      <c r="I6" s="53"/>
      <c r="J6" s="72"/>
      <c r="K6" s="72"/>
      <c r="O6" s="129"/>
      <c r="S6" s="129"/>
      <c r="U6" s="72"/>
    </row>
    <row r="7" spans="1:21" ht="15" customHeight="1">
      <c r="A7" s="14"/>
      <c r="B7" s="61" t="s">
        <v>301</v>
      </c>
      <c r="C7" s="91"/>
      <c r="D7" s="58"/>
      <c r="E7" s="66"/>
      <c r="F7" s="62"/>
      <c r="G7" s="63"/>
      <c r="H7" s="71"/>
      <c r="I7" s="53"/>
      <c r="J7" s="71"/>
      <c r="K7" s="122"/>
      <c r="M7" s="118"/>
      <c r="N7" s="71"/>
      <c r="O7" s="122"/>
      <c r="P7" s="38"/>
      <c r="Q7" s="119"/>
      <c r="R7" s="71"/>
      <c r="S7" s="122"/>
      <c r="T7" s="38"/>
      <c r="U7" s="122"/>
    </row>
    <row r="8" spans="1:21" ht="15" customHeight="1">
      <c r="A8" s="76">
        <v>1</v>
      </c>
      <c r="B8" s="64" t="s">
        <v>302</v>
      </c>
      <c r="C8" s="91" t="s">
        <v>159</v>
      </c>
      <c r="D8" s="67">
        <v>11490000</v>
      </c>
      <c r="E8" s="66"/>
      <c r="F8" s="67">
        <v>1400000</v>
      </c>
      <c r="G8" s="63"/>
      <c r="H8" s="69">
        <f t="shared" ref="H8:H9" si="0">D8-F8</f>
        <v>10090000</v>
      </c>
      <c r="I8" s="53"/>
      <c r="J8" s="69">
        <f>H8*(1-K8)</f>
        <v>9484600</v>
      </c>
      <c r="K8" s="120">
        <v>0.06</v>
      </c>
      <c r="M8" s="67">
        <v>300000</v>
      </c>
      <c r="N8" s="69">
        <f>J8-M8</f>
        <v>9184600</v>
      </c>
      <c r="O8" s="120">
        <f t="shared" ref="O8:O9" si="1">1-N8/H8</f>
        <v>8.9732408325074342E-2</v>
      </c>
      <c r="P8" s="63"/>
      <c r="Q8" s="67">
        <v>300000</v>
      </c>
      <c r="R8" s="67">
        <f>N8-Q8</f>
        <v>8884600</v>
      </c>
      <c r="S8" s="120">
        <f t="shared" ref="S8:S9" si="2">1-R8/H8</f>
        <v>0.11946481665014863</v>
      </c>
      <c r="T8" s="63"/>
      <c r="U8" s="120">
        <v>0.04</v>
      </c>
    </row>
    <row r="9" spans="1:21" ht="15" customHeight="1">
      <c r="A9" s="76">
        <v>2</v>
      </c>
      <c r="B9" s="64" t="s">
        <v>303</v>
      </c>
      <c r="C9" s="91" t="s">
        <v>160</v>
      </c>
      <c r="D9" s="67">
        <v>13090000</v>
      </c>
      <c r="E9" s="66"/>
      <c r="F9" s="67">
        <v>2500000</v>
      </c>
      <c r="G9" s="63"/>
      <c r="H9" s="69">
        <f t="shared" si="0"/>
        <v>10590000</v>
      </c>
      <c r="I9" s="53"/>
      <c r="J9" s="69">
        <f>H9*(1-K9)</f>
        <v>9954600</v>
      </c>
      <c r="K9" s="120">
        <v>0.06</v>
      </c>
      <c r="M9" s="67">
        <v>300000</v>
      </c>
      <c r="N9" s="69">
        <f>J9-M9</f>
        <v>9654600</v>
      </c>
      <c r="O9" s="120">
        <f t="shared" si="1"/>
        <v>8.8328611898016995E-2</v>
      </c>
      <c r="P9" s="63"/>
      <c r="Q9" s="67">
        <v>300000</v>
      </c>
      <c r="R9" s="67">
        <f t="shared" ref="R9" si="3">N9-Q9</f>
        <v>9354600</v>
      </c>
      <c r="S9" s="120">
        <f t="shared" si="2"/>
        <v>0.11665722379603405</v>
      </c>
      <c r="T9" s="63"/>
      <c r="U9" s="120">
        <v>0.04</v>
      </c>
    </row>
    <row r="10" spans="1:21" ht="8.25" customHeight="1">
      <c r="A10" s="16"/>
      <c r="B10" s="16"/>
      <c r="C10" s="84"/>
      <c r="D10" s="60"/>
      <c r="E10" s="68"/>
      <c r="F10" s="16"/>
      <c r="G10" s="63"/>
      <c r="H10" s="68"/>
      <c r="I10" s="53"/>
      <c r="J10" s="72"/>
      <c r="K10" s="72"/>
      <c r="O10" s="129"/>
      <c r="S10" s="129"/>
      <c r="U10" s="72"/>
    </row>
    <row r="11" spans="1:21" ht="15" customHeight="1">
      <c r="A11" s="14"/>
      <c r="B11" s="61" t="s">
        <v>258</v>
      </c>
      <c r="C11" s="91"/>
      <c r="D11" s="58"/>
      <c r="E11" s="66"/>
      <c r="F11" s="62"/>
      <c r="G11" s="63"/>
      <c r="H11" s="71"/>
      <c r="I11" s="53"/>
      <c r="J11" s="71"/>
      <c r="K11" s="122"/>
      <c r="M11" s="118"/>
      <c r="N11" s="71"/>
      <c r="O11" s="122"/>
      <c r="P11" s="38"/>
      <c r="Q11" s="119"/>
      <c r="R11" s="71"/>
      <c r="S11" s="122"/>
      <c r="T11" s="38"/>
      <c r="U11" s="122"/>
    </row>
    <row r="12" spans="1:21" ht="15" customHeight="1">
      <c r="A12" s="76">
        <v>3</v>
      </c>
      <c r="B12" s="64" t="s">
        <v>259</v>
      </c>
      <c r="C12" s="91" t="s">
        <v>159</v>
      </c>
      <c r="D12" s="67">
        <v>10190000</v>
      </c>
      <c r="E12" s="66"/>
      <c r="F12" s="67">
        <v>800000</v>
      </c>
      <c r="G12" s="63"/>
      <c r="H12" s="69">
        <f t="shared" ref="H12" si="4">D12-F12</f>
        <v>9390000</v>
      </c>
      <c r="I12" s="53"/>
      <c r="J12" s="69">
        <f>H12*(1-K12)</f>
        <v>8826600</v>
      </c>
      <c r="K12" s="120">
        <v>0.06</v>
      </c>
      <c r="M12" s="67">
        <v>200000</v>
      </c>
      <c r="N12" s="69">
        <f>J12-M12</f>
        <v>8626600</v>
      </c>
      <c r="O12" s="120">
        <f t="shared" ref="O12:O13" si="5">1-N12/H12</f>
        <v>8.1299254526091547E-2</v>
      </c>
      <c r="P12" s="63"/>
      <c r="Q12" s="67">
        <v>200000</v>
      </c>
      <c r="R12" s="67">
        <f>N12-Q12</f>
        <v>8426600</v>
      </c>
      <c r="S12" s="120">
        <f t="shared" ref="S12:S13" si="6">1-R12/H12</f>
        <v>0.10259850905218315</v>
      </c>
      <c r="T12" s="63"/>
      <c r="U12" s="120">
        <v>0.04</v>
      </c>
    </row>
    <row r="13" spans="1:21" ht="15" customHeight="1">
      <c r="A13" s="76">
        <v>4</v>
      </c>
      <c r="B13" s="64" t="s">
        <v>263</v>
      </c>
      <c r="C13" s="91" t="s">
        <v>160</v>
      </c>
      <c r="D13" s="67">
        <v>11190000</v>
      </c>
      <c r="E13" s="66"/>
      <c r="F13" s="67">
        <v>800000</v>
      </c>
      <c r="G13" s="63"/>
      <c r="H13" s="69">
        <f t="shared" ref="H13:H15" si="7">D13-F13</f>
        <v>10390000</v>
      </c>
      <c r="I13" s="53"/>
      <c r="J13" s="69">
        <f>H13*(1-K13)</f>
        <v>9766600</v>
      </c>
      <c r="K13" s="120">
        <v>0.06</v>
      </c>
      <c r="M13" s="67">
        <v>200000</v>
      </c>
      <c r="N13" s="69">
        <f>J13-M13</f>
        <v>9566600</v>
      </c>
      <c r="O13" s="120">
        <f t="shared" si="5"/>
        <v>7.924927815206928E-2</v>
      </c>
      <c r="P13" s="63"/>
      <c r="Q13" s="67">
        <v>200000</v>
      </c>
      <c r="R13" s="67">
        <f t="shared" ref="R13" si="8">N13-Q13</f>
        <v>9366600</v>
      </c>
      <c r="S13" s="120">
        <f t="shared" si="6"/>
        <v>9.8498556304138618E-2</v>
      </c>
      <c r="T13" s="63"/>
      <c r="U13" s="120">
        <v>0.04</v>
      </c>
    </row>
    <row r="14" spans="1:21" ht="15" customHeight="1">
      <c r="A14" s="76">
        <v>5</v>
      </c>
      <c r="B14" s="64" t="s">
        <v>264</v>
      </c>
      <c r="C14" s="91" t="s">
        <v>160</v>
      </c>
      <c r="D14" s="67">
        <v>12190000</v>
      </c>
      <c r="E14" s="66"/>
      <c r="F14" s="67">
        <v>800000</v>
      </c>
      <c r="G14" s="63"/>
      <c r="H14" s="69">
        <f t="shared" si="7"/>
        <v>11390000</v>
      </c>
      <c r="I14" s="53"/>
      <c r="J14" s="69">
        <f>H14*(1-K14)</f>
        <v>10706600</v>
      </c>
      <c r="K14" s="120">
        <v>0.06</v>
      </c>
      <c r="M14" s="67">
        <v>200000</v>
      </c>
      <c r="N14" s="69">
        <f>J14-M14</f>
        <v>10506600</v>
      </c>
      <c r="O14" s="120">
        <f t="shared" ref="O14:O15" si="9">1-N14/H14</f>
        <v>7.7559262510974558E-2</v>
      </c>
      <c r="P14" s="63"/>
      <c r="Q14" s="67">
        <v>200000</v>
      </c>
      <c r="R14" s="67">
        <f t="shared" ref="R14:R15" si="10">N14-Q14</f>
        <v>10306600</v>
      </c>
      <c r="S14" s="120">
        <f t="shared" ref="S14:S15" si="11">1-R14/H14</f>
        <v>9.5118525021949063E-2</v>
      </c>
      <c r="T14" s="63"/>
      <c r="U14" s="120">
        <v>0.04</v>
      </c>
    </row>
    <row r="15" spans="1:21" ht="15" customHeight="1">
      <c r="A15" s="76">
        <v>6</v>
      </c>
      <c r="B15" s="64" t="s">
        <v>265</v>
      </c>
      <c r="C15" s="91" t="s">
        <v>160</v>
      </c>
      <c r="D15" s="67">
        <v>12690000</v>
      </c>
      <c r="E15" s="66"/>
      <c r="F15" s="67">
        <v>800000</v>
      </c>
      <c r="G15" s="63"/>
      <c r="H15" s="69">
        <f t="shared" si="7"/>
        <v>11890000</v>
      </c>
      <c r="I15" s="53"/>
      <c r="J15" s="69">
        <f>H15*(1-K15)</f>
        <v>11176600</v>
      </c>
      <c r="K15" s="120">
        <v>0.06</v>
      </c>
      <c r="M15" s="67">
        <v>200000</v>
      </c>
      <c r="N15" s="69">
        <f>J15-M15</f>
        <v>10976600</v>
      </c>
      <c r="O15" s="120">
        <f t="shared" si="9"/>
        <v>7.6820857863751035E-2</v>
      </c>
      <c r="P15" s="63"/>
      <c r="Q15" s="67">
        <v>200000</v>
      </c>
      <c r="R15" s="67">
        <f t="shared" si="10"/>
        <v>10776600</v>
      </c>
      <c r="S15" s="120">
        <f t="shared" si="11"/>
        <v>9.3641715727502128E-2</v>
      </c>
      <c r="T15" s="63"/>
      <c r="U15" s="120">
        <v>0.04</v>
      </c>
    </row>
    <row r="16" spans="1:21" ht="15.75">
      <c r="A16" s="16"/>
      <c r="B16" s="16"/>
      <c r="C16" s="84"/>
      <c r="D16" s="60"/>
      <c r="E16" s="68"/>
      <c r="F16" s="16"/>
      <c r="G16" s="63"/>
      <c r="H16" s="68"/>
      <c r="I16" s="53"/>
      <c r="J16" s="72"/>
      <c r="K16" s="72"/>
      <c r="O16" s="129"/>
      <c r="S16" s="129"/>
      <c r="U16" s="72"/>
    </row>
    <row r="17" spans="1:21" ht="15" customHeight="1">
      <c r="A17" s="14"/>
      <c r="B17" s="61" t="s">
        <v>82</v>
      </c>
      <c r="C17" s="91"/>
      <c r="D17" s="58"/>
      <c r="E17" s="66"/>
      <c r="F17" s="62"/>
      <c r="G17" s="63"/>
      <c r="H17" s="71"/>
      <c r="I17" s="53"/>
      <c r="J17" s="71"/>
      <c r="K17" s="122"/>
      <c r="M17" s="118"/>
      <c r="N17" s="71"/>
      <c r="O17" s="122"/>
      <c r="P17" s="38"/>
      <c r="Q17" s="119"/>
      <c r="R17" s="71"/>
      <c r="S17" s="122"/>
      <c r="T17" s="38"/>
      <c r="U17" s="122"/>
    </row>
    <row r="18" spans="1:21" ht="15" customHeight="1">
      <c r="A18" s="76">
        <v>7</v>
      </c>
      <c r="B18" s="64" t="s">
        <v>83</v>
      </c>
      <c r="C18" s="91" t="s">
        <v>159</v>
      </c>
      <c r="D18" s="67">
        <v>12390000</v>
      </c>
      <c r="E18" s="66"/>
      <c r="F18" s="67">
        <v>2400000</v>
      </c>
      <c r="G18" s="63"/>
      <c r="H18" s="69">
        <f t="shared" ref="H18:H19" si="12">D18-F18</f>
        <v>9990000</v>
      </c>
      <c r="I18" s="53"/>
      <c r="J18" s="69">
        <f>H18*(1-K18)</f>
        <v>9390600</v>
      </c>
      <c r="K18" s="120">
        <v>0.06</v>
      </c>
      <c r="M18" s="67">
        <v>200000</v>
      </c>
      <c r="N18" s="69">
        <f>J18-M18</f>
        <v>9190600</v>
      </c>
      <c r="O18" s="120">
        <f t="shared" ref="O18:O19" si="13">1-N18/H18</f>
        <v>8.0020020020020066E-2</v>
      </c>
      <c r="P18" s="63"/>
      <c r="Q18" s="67">
        <v>300000</v>
      </c>
      <c r="R18" s="67">
        <f>N18-Q18</f>
        <v>8890600</v>
      </c>
      <c r="S18" s="120">
        <f t="shared" ref="S18:S19" si="14">1-R18/H18</f>
        <v>0.11005005005005009</v>
      </c>
      <c r="T18" s="63"/>
      <c r="U18" s="120">
        <v>0.04</v>
      </c>
    </row>
    <row r="19" spans="1:21" ht="15" customHeight="1">
      <c r="A19" s="76">
        <v>8</v>
      </c>
      <c r="B19" s="64" t="s">
        <v>84</v>
      </c>
      <c r="C19" s="91" t="s">
        <v>160</v>
      </c>
      <c r="D19" s="67">
        <v>13390000</v>
      </c>
      <c r="E19" s="66"/>
      <c r="F19" s="67">
        <v>2400000</v>
      </c>
      <c r="G19" s="63"/>
      <c r="H19" s="69">
        <f t="shared" si="12"/>
        <v>10990000</v>
      </c>
      <c r="I19" s="53"/>
      <c r="J19" s="69">
        <f>H19*(1-K19)</f>
        <v>10330600</v>
      </c>
      <c r="K19" s="120">
        <v>0.06</v>
      </c>
      <c r="M19" s="67">
        <v>200000</v>
      </c>
      <c r="N19" s="69">
        <f>J19-M19</f>
        <v>10130600</v>
      </c>
      <c r="O19" s="120">
        <f t="shared" si="13"/>
        <v>7.8198362147406719E-2</v>
      </c>
      <c r="P19" s="63"/>
      <c r="Q19" s="67">
        <v>300000</v>
      </c>
      <c r="R19" s="67">
        <f t="shared" ref="R19" si="15">N19-Q19</f>
        <v>9830600</v>
      </c>
      <c r="S19" s="120">
        <f t="shared" si="14"/>
        <v>0.10549590536851683</v>
      </c>
      <c r="T19" s="63"/>
      <c r="U19" s="120">
        <v>0.04</v>
      </c>
    </row>
    <row r="20" spans="1:21" ht="15" customHeight="1">
      <c r="A20" s="20"/>
      <c r="B20" s="92"/>
      <c r="C20" s="91"/>
      <c r="D20" s="70"/>
      <c r="E20" s="66"/>
      <c r="F20" s="70"/>
      <c r="G20" s="63"/>
      <c r="H20" s="70"/>
      <c r="I20" s="53"/>
      <c r="J20" s="70"/>
      <c r="K20" s="121"/>
      <c r="M20" s="70"/>
      <c r="N20" s="70"/>
      <c r="O20" s="120"/>
      <c r="P20" s="63"/>
      <c r="Q20" s="70"/>
      <c r="R20" s="70"/>
      <c r="S20" s="121"/>
      <c r="T20" s="63"/>
      <c r="U20" s="121"/>
    </row>
    <row r="21" spans="1:21" ht="15" customHeight="1">
      <c r="A21" s="14"/>
      <c r="B21" s="61" t="s">
        <v>267</v>
      </c>
      <c r="C21" s="91"/>
      <c r="D21" s="58"/>
      <c r="E21" s="66"/>
      <c r="F21" s="62"/>
      <c r="G21" s="63"/>
      <c r="H21" s="71"/>
      <c r="I21" s="53"/>
      <c r="J21" s="71"/>
      <c r="K21" s="122"/>
      <c r="M21" s="118"/>
      <c r="N21" s="71"/>
      <c r="O21" s="122"/>
      <c r="P21" s="38"/>
      <c r="Q21" s="119"/>
      <c r="R21" s="71"/>
      <c r="S21" s="122"/>
      <c r="T21" s="38"/>
      <c r="U21" s="122"/>
    </row>
    <row r="22" spans="1:21" ht="15" customHeight="1">
      <c r="A22" s="76">
        <v>9</v>
      </c>
      <c r="B22" s="64" t="s">
        <v>268</v>
      </c>
      <c r="C22" s="91" t="s">
        <v>159</v>
      </c>
      <c r="D22" s="67">
        <v>11690000</v>
      </c>
      <c r="E22" s="66"/>
      <c r="F22" s="67">
        <v>800000</v>
      </c>
      <c r="G22" s="63"/>
      <c r="H22" s="69">
        <f t="shared" ref="H22:H24" si="16">D22-F22</f>
        <v>10890000</v>
      </c>
      <c r="I22" s="53"/>
      <c r="J22" s="69">
        <f>H22*(1-K22)</f>
        <v>10236600</v>
      </c>
      <c r="K22" s="120">
        <v>0.06</v>
      </c>
      <c r="M22" s="67">
        <v>200000</v>
      </c>
      <c r="N22" s="69">
        <f>J22-M22</f>
        <v>10036600</v>
      </c>
      <c r="O22" s="120">
        <f t="shared" ref="O22:O23" si="17">1-N22/H22</f>
        <v>7.8365472910927436E-2</v>
      </c>
      <c r="P22" s="63"/>
      <c r="Q22" s="67">
        <v>200000</v>
      </c>
      <c r="R22" s="67">
        <f>N22-Q22</f>
        <v>9836600</v>
      </c>
      <c r="S22" s="120">
        <f t="shared" ref="S22:S23" si="18">1-R22/H22</f>
        <v>9.673094582185493E-2</v>
      </c>
      <c r="T22" s="63"/>
      <c r="U22" s="120">
        <v>0.04</v>
      </c>
    </row>
    <row r="23" spans="1:21" ht="15" customHeight="1">
      <c r="A23" s="76">
        <v>10</v>
      </c>
      <c r="B23" s="64" t="s">
        <v>269</v>
      </c>
      <c r="C23" s="91" t="s">
        <v>160</v>
      </c>
      <c r="D23" s="67">
        <v>12690000</v>
      </c>
      <c r="E23" s="66"/>
      <c r="F23" s="67">
        <v>800000</v>
      </c>
      <c r="G23" s="63"/>
      <c r="H23" s="69">
        <f t="shared" si="16"/>
        <v>11890000</v>
      </c>
      <c r="I23" s="53"/>
      <c r="J23" s="69">
        <f>H23*(1-K23)</f>
        <v>11176600</v>
      </c>
      <c r="K23" s="120">
        <v>0.06</v>
      </c>
      <c r="M23" s="67">
        <v>200000</v>
      </c>
      <c r="N23" s="69">
        <f>J23-M23</f>
        <v>10976600</v>
      </c>
      <c r="O23" s="120">
        <f t="shared" si="17"/>
        <v>7.6820857863751035E-2</v>
      </c>
      <c r="P23" s="63"/>
      <c r="Q23" s="67">
        <v>200000</v>
      </c>
      <c r="R23" s="67">
        <f t="shared" ref="R23" si="19">N23-Q23</f>
        <v>10776600</v>
      </c>
      <c r="S23" s="120">
        <f t="shared" si="18"/>
        <v>9.3641715727502128E-2</v>
      </c>
      <c r="T23" s="63"/>
      <c r="U23" s="120">
        <v>0.04</v>
      </c>
    </row>
    <row r="24" spans="1:21" ht="15" customHeight="1">
      <c r="A24" s="76">
        <v>11</v>
      </c>
      <c r="B24" s="64" t="s">
        <v>270</v>
      </c>
      <c r="C24" s="91" t="s">
        <v>160</v>
      </c>
      <c r="D24" s="67">
        <v>12790000</v>
      </c>
      <c r="E24" s="66"/>
      <c r="F24" s="67">
        <v>400000</v>
      </c>
      <c r="G24" s="63"/>
      <c r="H24" s="69">
        <f t="shared" si="16"/>
        <v>12390000</v>
      </c>
      <c r="I24" s="53"/>
      <c r="J24" s="69">
        <f>H24*(1-K24)</f>
        <v>11646600</v>
      </c>
      <c r="K24" s="120">
        <v>0.06</v>
      </c>
      <c r="M24" s="67">
        <v>200000</v>
      </c>
      <c r="N24" s="69">
        <f>J24-M24</f>
        <v>11446600</v>
      </c>
      <c r="O24" s="120">
        <f t="shared" ref="O24" si="20">1-N24/H24</f>
        <v>7.6142050040355125E-2</v>
      </c>
      <c r="P24" s="63"/>
      <c r="Q24" s="67">
        <v>200000</v>
      </c>
      <c r="R24" s="67">
        <f t="shared" ref="R24" si="21">N24-Q24</f>
        <v>11246600</v>
      </c>
      <c r="S24" s="120">
        <f t="shared" ref="S24" si="22">1-R24/H24</f>
        <v>9.2284100080710196E-2</v>
      </c>
      <c r="T24" s="63"/>
      <c r="U24" s="120">
        <v>0.04</v>
      </c>
    </row>
    <row r="25" spans="1:21" ht="15" customHeight="1">
      <c r="A25" s="14"/>
      <c r="B25" s="65"/>
      <c r="C25" s="83"/>
      <c r="D25" s="70"/>
      <c r="E25" s="66"/>
      <c r="F25" s="70"/>
      <c r="G25" s="63"/>
      <c r="H25" s="70"/>
      <c r="I25" s="53"/>
      <c r="J25" s="70"/>
      <c r="K25" s="123"/>
      <c r="O25" s="120"/>
      <c r="S25" s="123"/>
      <c r="U25" s="123"/>
    </row>
    <row r="26" spans="1:21" ht="15" customHeight="1">
      <c r="A26" s="14"/>
      <c r="B26" s="61" t="s">
        <v>55</v>
      </c>
      <c r="C26" s="82"/>
      <c r="D26" s="58"/>
      <c r="E26" s="66"/>
      <c r="F26" s="62"/>
      <c r="G26" s="63"/>
      <c r="H26" s="71"/>
      <c r="I26" s="53"/>
      <c r="J26" s="71"/>
      <c r="K26" s="122"/>
      <c r="M26" s="118"/>
      <c r="N26" s="71"/>
      <c r="O26" s="122"/>
      <c r="P26" s="38"/>
      <c r="Q26" s="119"/>
      <c r="R26" s="71"/>
      <c r="S26" s="122"/>
      <c r="T26" s="38"/>
      <c r="U26" s="122"/>
    </row>
    <row r="27" spans="1:21" ht="15" customHeight="1">
      <c r="A27" s="76">
        <v>12</v>
      </c>
      <c r="B27" s="64" t="s">
        <v>298</v>
      </c>
      <c r="C27" s="91" t="s">
        <v>161</v>
      </c>
      <c r="D27" s="67">
        <v>13490000</v>
      </c>
      <c r="E27" s="66"/>
      <c r="F27" s="67">
        <v>1300000</v>
      </c>
      <c r="G27" s="63"/>
      <c r="H27" s="69">
        <f t="shared" ref="H27" si="23">D27-F27</f>
        <v>12190000</v>
      </c>
      <c r="I27" s="53"/>
      <c r="J27" s="69">
        <f>H27*(1-K27)</f>
        <v>11458600</v>
      </c>
      <c r="K27" s="120">
        <v>0.06</v>
      </c>
      <c r="M27" s="67">
        <v>200000</v>
      </c>
      <c r="N27" s="69">
        <f>J27-M27</f>
        <v>11258600</v>
      </c>
      <c r="O27" s="120">
        <f t="shared" ref="O27" si="24">1-N27/H27</f>
        <v>7.6406890894175516E-2</v>
      </c>
      <c r="P27" s="63"/>
      <c r="Q27" s="67">
        <v>500000</v>
      </c>
      <c r="R27" s="67">
        <f t="shared" ref="R27" si="25">N27-Q27</f>
        <v>10758600</v>
      </c>
      <c r="S27" s="120">
        <f t="shared" ref="S27" si="26">1-R27/H27</f>
        <v>0.1174241181296144</v>
      </c>
      <c r="T27" s="63"/>
      <c r="U27" s="120">
        <v>0.04</v>
      </c>
    </row>
    <row r="28" spans="1:21" ht="15" customHeight="1">
      <c r="A28" s="76">
        <v>13</v>
      </c>
      <c r="B28" s="64" t="s">
        <v>299</v>
      </c>
      <c r="C28" s="91" t="s">
        <v>161</v>
      </c>
      <c r="D28" s="67">
        <v>14490000</v>
      </c>
      <c r="E28" s="66"/>
      <c r="F28" s="67">
        <v>1300000</v>
      </c>
      <c r="G28" s="63"/>
      <c r="H28" s="69">
        <f t="shared" ref="H28:H29" si="27">D28-F28</f>
        <v>13190000</v>
      </c>
      <c r="I28" s="53"/>
      <c r="J28" s="69">
        <f>H28*(1-K28)</f>
        <v>12398600</v>
      </c>
      <c r="K28" s="120">
        <v>0.06</v>
      </c>
      <c r="M28" s="67">
        <v>200000</v>
      </c>
      <c r="N28" s="69">
        <f>J28-M28</f>
        <v>12198600</v>
      </c>
      <c r="O28" s="120">
        <f t="shared" ref="O28:O29" si="28">1-N28/H28</f>
        <v>7.5163002274450386E-2</v>
      </c>
      <c r="P28" s="63"/>
      <c r="Q28" s="67">
        <v>500000</v>
      </c>
      <c r="R28" s="67">
        <f t="shared" ref="R28:R29" si="29">N28-Q28</f>
        <v>11698600</v>
      </c>
      <c r="S28" s="120">
        <f t="shared" ref="S28:S29" si="30">1-R28/H28</f>
        <v>0.11307050796057616</v>
      </c>
      <c r="T28" s="63"/>
      <c r="U28" s="120">
        <v>0.04</v>
      </c>
    </row>
    <row r="29" spans="1:21" ht="15" customHeight="1">
      <c r="A29" s="76">
        <v>14</v>
      </c>
      <c r="B29" s="64" t="s">
        <v>56</v>
      </c>
      <c r="C29" s="91" t="s">
        <v>161</v>
      </c>
      <c r="D29" s="67">
        <v>17590000</v>
      </c>
      <c r="E29" s="66"/>
      <c r="F29" s="67">
        <v>1300000</v>
      </c>
      <c r="G29" s="63"/>
      <c r="H29" s="69">
        <f t="shared" si="27"/>
        <v>16290000</v>
      </c>
      <c r="I29" s="53"/>
      <c r="J29" s="69">
        <f>H29*(1-K29)</f>
        <v>15312600</v>
      </c>
      <c r="K29" s="120">
        <v>0.06</v>
      </c>
      <c r="M29" s="67">
        <v>200000</v>
      </c>
      <c r="N29" s="69">
        <f>J29-M29</f>
        <v>15112600</v>
      </c>
      <c r="O29" s="120">
        <f t="shared" si="28"/>
        <v>7.2277470841006775E-2</v>
      </c>
      <c r="P29" s="63"/>
      <c r="Q29" s="67">
        <v>500000</v>
      </c>
      <c r="R29" s="67">
        <f t="shared" si="29"/>
        <v>14612600</v>
      </c>
      <c r="S29" s="120">
        <f t="shared" si="30"/>
        <v>0.10297114794352369</v>
      </c>
      <c r="T29" s="63"/>
      <c r="U29" s="120">
        <v>0.04</v>
      </c>
    </row>
    <row r="30" spans="1:21" ht="15" customHeight="1">
      <c r="A30" s="76">
        <v>15</v>
      </c>
      <c r="B30" s="64" t="s">
        <v>336</v>
      </c>
      <c r="C30" s="91" t="s">
        <v>161</v>
      </c>
      <c r="D30" s="67">
        <v>14190000</v>
      </c>
      <c r="E30" s="66"/>
      <c r="F30" s="67">
        <v>900000</v>
      </c>
      <c r="G30" s="63"/>
      <c r="H30" s="69">
        <f t="shared" ref="H30" si="31">D30-F30</f>
        <v>13290000</v>
      </c>
      <c r="I30" s="53"/>
      <c r="J30" s="69">
        <f>H30*(1-K30)</f>
        <v>12492600</v>
      </c>
      <c r="K30" s="120">
        <v>0.06</v>
      </c>
      <c r="M30" s="67">
        <v>200000</v>
      </c>
      <c r="N30" s="69">
        <f>J30-M30</f>
        <v>12292600</v>
      </c>
      <c r="O30" s="120">
        <f t="shared" ref="O30" si="32">1-N30/H30</f>
        <v>7.5048908954100879E-2</v>
      </c>
      <c r="P30" s="63"/>
      <c r="Q30" s="67">
        <v>0</v>
      </c>
      <c r="R30" s="67">
        <f t="shared" ref="R30" si="33">N30-Q30</f>
        <v>12292600</v>
      </c>
      <c r="S30" s="120">
        <f t="shared" ref="S30" si="34">1-R30/H30</f>
        <v>7.5048908954100879E-2</v>
      </c>
      <c r="T30" s="63"/>
      <c r="U30" s="120">
        <v>0.04</v>
      </c>
    </row>
    <row r="31" spans="1:21" ht="15" customHeight="1">
      <c r="A31" s="20"/>
      <c r="B31" s="92"/>
      <c r="C31" s="91"/>
      <c r="D31" s="70"/>
      <c r="E31" s="66"/>
      <c r="F31" s="70"/>
      <c r="G31" s="63"/>
      <c r="H31" s="70"/>
      <c r="I31" s="53"/>
      <c r="J31" s="70"/>
      <c r="K31" s="121"/>
      <c r="M31" s="70"/>
      <c r="N31" s="70"/>
      <c r="O31" s="121"/>
      <c r="P31" s="63"/>
      <c r="Q31" s="70"/>
      <c r="R31" s="70"/>
      <c r="S31" s="121"/>
      <c r="T31" s="63"/>
      <c r="U31" s="121"/>
    </row>
    <row r="32" spans="1:21" ht="15" customHeight="1">
      <c r="A32" s="14"/>
      <c r="B32" s="61" t="s">
        <v>324</v>
      </c>
      <c r="C32" s="82"/>
      <c r="D32" s="58"/>
      <c r="E32" s="66"/>
      <c r="F32" s="62"/>
      <c r="G32" s="63"/>
      <c r="H32" s="71"/>
      <c r="I32" s="53"/>
      <c r="J32" s="71"/>
      <c r="K32" s="122"/>
      <c r="M32" s="118"/>
      <c r="N32" s="71"/>
      <c r="O32" s="122"/>
      <c r="P32" s="38"/>
      <c r="Q32" s="119"/>
      <c r="R32" s="71"/>
      <c r="S32" s="122"/>
      <c r="T32" s="38"/>
      <c r="U32" s="122"/>
    </row>
    <row r="33" spans="1:21" ht="15" customHeight="1">
      <c r="A33" s="76">
        <v>16</v>
      </c>
      <c r="B33" s="64" t="s">
        <v>325</v>
      </c>
      <c r="C33" s="91" t="s">
        <v>161</v>
      </c>
      <c r="D33" s="67">
        <v>14790000</v>
      </c>
      <c r="E33" s="66"/>
      <c r="F33" s="67">
        <v>600000</v>
      </c>
      <c r="G33" s="63"/>
      <c r="H33" s="69">
        <f t="shared" ref="H33" si="35">D33-F33</f>
        <v>14190000</v>
      </c>
      <c r="I33" s="53"/>
      <c r="J33" s="69">
        <f>H33*(1-K33)</f>
        <v>13338600</v>
      </c>
      <c r="K33" s="120">
        <v>0.06</v>
      </c>
      <c r="M33" s="67">
        <v>500000</v>
      </c>
      <c r="N33" s="69">
        <f>J33-M33</f>
        <v>12838600</v>
      </c>
      <c r="O33" s="120">
        <f t="shared" ref="O33" si="36">1-N33/H33</f>
        <v>9.52360817477097E-2</v>
      </c>
      <c r="P33" s="63"/>
      <c r="Q33" s="67">
        <v>700000</v>
      </c>
      <c r="R33" s="67">
        <f t="shared" ref="R33" si="37">N33-Q33</f>
        <v>12138600</v>
      </c>
      <c r="S33" s="120">
        <f t="shared" ref="S33" si="38">1-R33/H33</f>
        <v>0.14456659619450318</v>
      </c>
      <c r="T33" s="63"/>
      <c r="U33" s="120">
        <v>0.04</v>
      </c>
    </row>
    <row r="34" spans="1:21" ht="15" customHeight="1">
      <c r="A34" s="20"/>
      <c r="B34" s="92"/>
      <c r="C34" s="83"/>
      <c r="D34" s="70"/>
      <c r="E34" s="66"/>
      <c r="F34" s="70"/>
      <c r="G34" s="63"/>
      <c r="H34" s="70"/>
      <c r="I34" s="53"/>
      <c r="J34" s="70">
        <f>J33/1.19</f>
        <v>11208907.56302521</v>
      </c>
      <c r="K34" s="121"/>
      <c r="O34" s="121"/>
      <c r="S34" s="121"/>
      <c r="U34" s="121"/>
    </row>
    <row r="35" spans="1:21" ht="15" customHeight="1">
      <c r="A35" s="14"/>
      <c r="B35" s="61" t="s">
        <v>99</v>
      </c>
      <c r="C35" s="82"/>
      <c r="D35" s="58"/>
      <c r="E35" s="66"/>
      <c r="F35" s="62"/>
      <c r="G35" s="63"/>
      <c r="H35" s="71"/>
      <c r="I35" s="53"/>
      <c r="J35" s="71"/>
      <c r="K35" s="122"/>
      <c r="M35" s="118"/>
      <c r="N35" s="71"/>
      <c r="O35" s="122"/>
      <c r="P35" s="38"/>
      <c r="Q35" s="119"/>
      <c r="R35" s="71"/>
      <c r="S35" s="122"/>
      <c r="T35" s="38"/>
      <c r="U35" s="122"/>
    </row>
    <row r="36" spans="1:21" ht="15" customHeight="1">
      <c r="A36" s="76">
        <v>17</v>
      </c>
      <c r="B36" s="64" t="s">
        <v>300</v>
      </c>
      <c r="C36" s="91" t="s">
        <v>162</v>
      </c>
      <c r="D36" s="67">
        <v>13790000</v>
      </c>
      <c r="E36" s="66"/>
      <c r="F36" s="67">
        <v>200000</v>
      </c>
      <c r="G36" s="63"/>
      <c r="H36" s="69">
        <f t="shared" ref="H36" si="39">D36-F36</f>
        <v>13590000</v>
      </c>
      <c r="I36" s="53"/>
      <c r="J36" s="69">
        <f>H36*(1-K36)</f>
        <v>12774600</v>
      </c>
      <c r="K36" s="120">
        <v>0.06</v>
      </c>
      <c r="L36" s="99"/>
      <c r="M36" s="67">
        <v>400000</v>
      </c>
      <c r="N36" s="69">
        <f>J36-M36</f>
        <v>12374600</v>
      </c>
      <c r="O36" s="120">
        <f t="shared" ref="O36" si="40">1-N36/H36</f>
        <v>8.9433406916850644E-2</v>
      </c>
      <c r="P36" s="63"/>
      <c r="Q36" s="67">
        <v>600000</v>
      </c>
      <c r="R36" s="67">
        <f t="shared" ref="R36" si="41">N36-Q36</f>
        <v>11774600</v>
      </c>
      <c r="S36" s="120">
        <f t="shared" ref="S36" si="42">1-R36/H36</f>
        <v>0.13358351729212659</v>
      </c>
      <c r="T36" s="63"/>
      <c r="U36" s="120">
        <v>0.04</v>
      </c>
    </row>
    <row r="37" spans="1:21" ht="15" customHeight="1">
      <c r="A37" s="76">
        <v>18</v>
      </c>
      <c r="B37" s="64" t="s">
        <v>126</v>
      </c>
      <c r="C37" s="91" t="s">
        <v>162</v>
      </c>
      <c r="D37" s="67">
        <v>15390000</v>
      </c>
      <c r="E37" s="66"/>
      <c r="F37" s="67">
        <v>400000</v>
      </c>
      <c r="G37" s="63"/>
      <c r="H37" s="69">
        <f t="shared" ref="H37:H38" si="43">D37-F37</f>
        <v>14990000</v>
      </c>
      <c r="I37" s="53"/>
      <c r="J37" s="69">
        <f>H37*(1-K37)</f>
        <v>14090600</v>
      </c>
      <c r="K37" s="120">
        <v>0.06</v>
      </c>
      <c r="L37" s="99"/>
      <c r="M37" s="67">
        <v>400000</v>
      </c>
      <c r="N37" s="69">
        <f>J37-M37</f>
        <v>13690600</v>
      </c>
      <c r="O37" s="120">
        <f t="shared" ref="O37" si="44">1-N37/H37</f>
        <v>8.668445630420285E-2</v>
      </c>
      <c r="P37" s="63"/>
      <c r="Q37" s="67">
        <v>600000</v>
      </c>
      <c r="R37" s="67">
        <f t="shared" ref="R37" si="45">N37-Q37</f>
        <v>13090600</v>
      </c>
      <c r="S37" s="120">
        <f t="shared" ref="S37" si="46">1-R37/H37</f>
        <v>0.12671114076050705</v>
      </c>
      <c r="T37" s="63"/>
      <c r="U37" s="120">
        <v>0.04</v>
      </c>
    </row>
    <row r="38" spans="1:21" ht="15" customHeight="1">
      <c r="A38" s="76">
        <v>19</v>
      </c>
      <c r="B38" s="64" t="s">
        <v>271</v>
      </c>
      <c r="C38" s="91" t="s">
        <v>162</v>
      </c>
      <c r="D38" s="67">
        <v>16590000</v>
      </c>
      <c r="E38" s="66"/>
      <c r="F38" s="67">
        <v>600000</v>
      </c>
      <c r="G38" s="63"/>
      <c r="H38" s="69">
        <f t="shared" si="43"/>
        <v>15990000</v>
      </c>
      <c r="I38" s="53"/>
      <c r="J38" s="69">
        <f>H38*(1-K38)</f>
        <v>15030600</v>
      </c>
      <c r="K38" s="120">
        <v>0.06</v>
      </c>
      <c r="L38" s="99"/>
      <c r="M38" s="67">
        <v>400000</v>
      </c>
      <c r="N38" s="69">
        <f>J38-M38</f>
        <v>14630600</v>
      </c>
      <c r="O38" s="120">
        <f t="shared" ref="O38" si="47">1-N38/H38</f>
        <v>8.5015634771732351E-2</v>
      </c>
      <c r="P38" s="63"/>
      <c r="Q38" s="67">
        <v>600000</v>
      </c>
      <c r="R38" s="67">
        <f t="shared" ref="R38" si="48">N38-Q38</f>
        <v>14030600</v>
      </c>
      <c r="S38" s="120">
        <f t="shared" ref="S38" si="49">1-R38/H38</f>
        <v>0.1225390869293308</v>
      </c>
      <c r="T38" s="63"/>
      <c r="U38" s="120">
        <v>0.04</v>
      </c>
    </row>
    <row r="39" spans="1:21" ht="15" customHeight="1">
      <c r="A39" s="20"/>
      <c r="B39" s="92"/>
      <c r="C39" s="83"/>
      <c r="D39" s="70"/>
      <c r="E39" s="66"/>
      <c r="F39" s="70"/>
      <c r="G39" s="63"/>
      <c r="H39" s="70"/>
      <c r="I39" s="53"/>
      <c r="J39" s="70"/>
      <c r="K39" s="121"/>
      <c r="O39" s="121"/>
      <c r="S39" s="121"/>
      <c r="U39" s="121"/>
    </row>
    <row r="40" spans="1:21" ht="15" customHeight="1">
      <c r="A40" s="7"/>
      <c r="B40" s="61" t="s">
        <v>39</v>
      </c>
      <c r="C40" s="82"/>
      <c r="D40" s="58"/>
      <c r="E40" s="66"/>
      <c r="F40" s="62"/>
      <c r="G40" s="63"/>
      <c r="H40" s="71"/>
      <c r="I40" s="53"/>
      <c r="J40" s="71"/>
      <c r="K40" s="122"/>
      <c r="M40" s="118"/>
      <c r="N40" s="71"/>
      <c r="O40" s="122"/>
      <c r="P40" s="38"/>
      <c r="Q40" s="119"/>
      <c r="R40" s="71"/>
      <c r="S40" s="122"/>
      <c r="T40" s="38"/>
      <c r="U40" s="122"/>
    </row>
    <row r="41" spans="1:21" ht="15" customHeight="1">
      <c r="A41" s="76">
        <v>20</v>
      </c>
      <c r="B41" s="64" t="s">
        <v>85</v>
      </c>
      <c r="C41" s="91" t="s">
        <v>163</v>
      </c>
      <c r="D41" s="67">
        <v>16290000</v>
      </c>
      <c r="E41" s="66"/>
      <c r="F41" s="67">
        <v>800000</v>
      </c>
      <c r="G41" s="63"/>
      <c r="H41" s="69">
        <f t="shared" ref="H41:H43" si="50">D41-F41</f>
        <v>15490000</v>
      </c>
      <c r="I41" s="53"/>
      <c r="J41" s="69">
        <f>H41*(1-K41)</f>
        <v>14560600</v>
      </c>
      <c r="K41" s="120">
        <v>0.06</v>
      </c>
      <c r="M41" s="67">
        <v>400000</v>
      </c>
      <c r="N41" s="69">
        <f>J41-M41</f>
        <v>14160600</v>
      </c>
      <c r="O41" s="120">
        <f t="shared" ref="O41:O42" si="51">1-N41/H41</f>
        <v>8.5823111684958042E-2</v>
      </c>
      <c r="P41" s="63"/>
      <c r="Q41" s="67">
        <v>600000</v>
      </c>
      <c r="R41" s="67">
        <f>N41-Q41</f>
        <v>13560600</v>
      </c>
      <c r="S41" s="120">
        <f t="shared" ref="S41:S42" si="52">1-R41/H41</f>
        <v>0.12455777921239508</v>
      </c>
      <c r="T41" s="63"/>
      <c r="U41" s="120">
        <v>0.04</v>
      </c>
    </row>
    <row r="42" spans="1:21" ht="15" customHeight="1">
      <c r="A42" s="76">
        <v>21</v>
      </c>
      <c r="B42" s="64" t="s">
        <v>40</v>
      </c>
      <c r="C42" s="91" t="s">
        <v>164</v>
      </c>
      <c r="D42" s="67">
        <v>17090000</v>
      </c>
      <c r="E42" s="66"/>
      <c r="F42" s="67">
        <v>800000</v>
      </c>
      <c r="G42" s="63"/>
      <c r="H42" s="69">
        <f t="shared" si="50"/>
        <v>16290000</v>
      </c>
      <c r="I42" s="53"/>
      <c r="J42" s="69">
        <f>H42*(1-K42)</f>
        <v>15312600</v>
      </c>
      <c r="K42" s="120">
        <v>0.06</v>
      </c>
      <c r="M42" s="67">
        <v>400000</v>
      </c>
      <c r="N42" s="69">
        <f>J42-M42</f>
        <v>14912600</v>
      </c>
      <c r="O42" s="120">
        <f t="shared" si="51"/>
        <v>8.4554941682013496E-2</v>
      </c>
      <c r="P42" s="63"/>
      <c r="Q42" s="67">
        <v>600000</v>
      </c>
      <c r="R42" s="67">
        <f t="shared" ref="R42" si="53">N42-Q42</f>
        <v>14312600</v>
      </c>
      <c r="S42" s="120">
        <f t="shared" si="52"/>
        <v>0.12138735420503377</v>
      </c>
      <c r="T42" s="63"/>
      <c r="U42" s="120">
        <v>0.04</v>
      </c>
    </row>
    <row r="43" spans="1:21" ht="15" customHeight="1">
      <c r="A43" s="76">
        <v>22</v>
      </c>
      <c r="B43" s="64" t="s">
        <v>237</v>
      </c>
      <c r="C43" s="91" t="s">
        <v>164</v>
      </c>
      <c r="D43" s="67">
        <v>18990000</v>
      </c>
      <c r="E43" s="66"/>
      <c r="F43" s="67">
        <v>1000000</v>
      </c>
      <c r="G43" s="63"/>
      <c r="H43" s="69">
        <f t="shared" si="50"/>
        <v>17990000</v>
      </c>
      <c r="I43" s="53"/>
      <c r="J43" s="69">
        <f>H43*(1-K43)</f>
        <v>16910600</v>
      </c>
      <c r="K43" s="120">
        <v>0.06</v>
      </c>
      <c r="M43" s="67">
        <v>400000</v>
      </c>
      <c r="N43" s="69">
        <f>J43-M43</f>
        <v>16510600</v>
      </c>
      <c r="O43" s="120">
        <f t="shared" ref="O43" si="54">1-N43/H43</f>
        <v>8.2234574763757617E-2</v>
      </c>
      <c r="P43" s="63"/>
      <c r="Q43" s="67">
        <v>600000</v>
      </c>
      <c r="R43" s="67">
        <f t="shared" ref="R43" si="55">N43-Q43</f>
        <v>15910600</v>
      </c>
      <c r="S43" s="120">
        <f t="shared" ref="S43" si="56">1-R43/H43</f>
        <v>0.11558643690939407</v>
      </c>
      <c r="T43" s="63"/>
      <c r="U43" s="120">
        <v>0.04</v>
      </c>
    </row>
    <row r="44" spans="1:21" ht="15" customHeight="1">
      <c r="A44" s="20"/>
      <c r="B44" s="92"/>
      <c r="C44" s="83"/>
      <c r="D44" s="70"/>
      <c r="E44" s="66"/>
      <c r="F44" s="70"/>
      <c r="G44" s="63"/>
      <c r="H44" s="70"/>
      <c r="I44" s="53"/>
      <c r="J44" s="70"/>
      <c r="K44" s="121"/>
      <c r="O44" s="121"/>
      <c r="S44" s="121"/>
      <c r="U44" s="121"/>
    </row>
    <row r="45" spans="1:21" ht="15" customHeight="1">
      <c r="A45" s="7"/>
      <c r="B45" s="61" t="s">
        <v>328</v>
      </c>
      <c r="C45" s="82"/>
      <c r="D45" s="58"/>
      <c r="E45" s="66"/>
      <c r="F45" s="62"/>
      <c r="G45" s="63"/>
      <c r="H45" s="71"/>
      <c r="I45" s="53"/>
      <c r="J45" s="71"/>
      <c r="K45" s="122"/>
      <c r="M45" s="118"/>
      <c r="N45" s="71"/>
      <c r="O45" s="122"/>
      <c r="P45" s="38"/>
      <c r="Q45" s="119"/>
      <c r="R45" s="71"/>
      <c r="S45" s="122"/>
      <c r="T45" s="38"/>
      <c r="U45" s="122"/>
    </row>
    <row r="46" spans="1:21" ht="15" customHeight="1">
      <c r="A46" s="76">
        <v>23</v>
      </c>
      <c r="B46" s="64" t="s">
        <v>329</v>
      </c>
      <c r="C46" s="91" t="s">
        <v>165</v>
      </c>
      <c r="D46" s="67">
        <v>17890000</v>
      </c>
      <c r="E46" s="66"/>
      <c r="F46" s="67">
        <v>1200000</v>
      </c>
      <c r="G46" s="63"/>
      <c r="H46" s="69">
        <f t="shared" ref="H46:H50" si="57">D46-F46</f>
        <v>16690000</v>
      </c>
      <c r="I46" s="53"/>
      <c r="J46" s="69">
        <f>H46*(1-K46)</f>
        <v>15688600</v>
      </c>
      <c r="K46" s="120">
        <v>0.06</v>
      </c>
      <c r="M46" s="67">
        <v>300000</v>
      </c>
      <c r="N46" s="69">
        <f>J46-M46</f>
        <v>15388600</v>
      </c>
      <c r="O46" s="120">
        <f t="shared" ref="O46:O50" si="58">1-N46/H46</f>
        <v>7.7974835230677053E-2</v>
      </c>
      <c r="P46" s="63"/>
      <c r="Q46" s="67">
        <v>400000</v>
      </c>
      <c r="R46" s="67">
        <f>N46-Q46</f>
        <v>14988600</v>
      </c>
      <c r="S46" s="120">
        <f t="shared" ref="S46:S50" si="59">1-R46/H46</f>
        <v>0.10194128220491316</v>
      </c>
      <c r="T46" s="63"/>
      <c r="U46" s="120">
        <v>0.04</v>
      </c>
    </row>
    <row r="47" spans="1:21" ht="15" customHeight="1">
      <c r="A47" s="76">
        <v>24</v>
      </c>
      <c r="B47" s="64" t="s">
        <v>330</v>
      </c>
      <c r="C47" s="91" t="s">
        <v>166</v>
      </c>
      <c r="D47" s="67">
        <v>18790000</v>
      </c>
      <c r="E47" s="66"/>
      <c r="F47" s="67">
        <v>600000</v>
      </c>
      <c r="G47" s="63"/>
      <c r="H47" s="69">
        <f t="shared" si="57"/>
        <v>18190000</v>
      </c>
      <c r="I47" s="53"/>
      <c r="J47" s="69">
        <f>H47*(1-K47)</f>
        <v>17098600</v>
      </c>
      <c r="K47" s="120">
        <v>0.06</v>
      </c>
      <c r="M47" s="67">
        <v>300000</v>
      </c>
      <c r="N47" s="69">
        <f>J47-M47</f>
        <v>16798600</v>
      </c>
      <c r="O47" s="120">
        <f t="shared" si="58"/>
        <v>7.6492578339747097E-2</v>
      </c>
      <c r="P47" s="63"/>
      <c r="Q47" s="67">
        <v>400000</v>
      </c>
      <c r="R47" s="67">
        <f t="shared" ref="R47:R50" si="60">N47-Q47</f>
        <v>16398600</v>
      </c>
      <c r="S47" s="120">
        <f t="shared" si="59"/>
        <v>9.8482682792743304E-2</v>
      </c>
      <c r="T47" s="63"/>
      <c r="U47" s="120">
        <v>0.04</v>
      </c>
    </row>
    <row r="48" spans="1:21" ht="15" customHeight="1">
      <c r="A48" s="76">
        <v>25</v>
      </c>
      <c r="B48" s="64" t="s">
        <v>331</v>
      </c>
      <c r="C48" s="91" t="s">
        <v>167</v>
      </c>
      <c r="D48" s="67">
        <v>19290000</v>
      </c>
      <c r="E48" s="66"/>
      <c r="F48" s="67">
        <v>600000</v>
      </c>
      <c r="G48" s="63"/>
      <c r="H48" s="69">
        <f t="shared" si="57"/>
        <v>18690000</v>
      </c>
      <c r="I48" s="53"/>
      <c r="J48" s="69">
        <f>H48*(1-K48)</f>
        <v>17568600</v>
      </c>
      <c r="K48" s="120">
        <v>0.06</v>
      </c>
      <c r="M48" s="67">
        <v>300000</v>
      </c>
      <c r="N48" s="69">
        <f>J48-M48</f>
        <v>17268600</v>
      </c>
      <c r="O48" s="120">
        <f t="shared" si="58"/>
        <v>7.6051364365971152E-2</v>
      </c>
      <c r="P48" s="63"/>
      <c r="Q48" s="67">
        <v>400000</v>
      </c>
      <c r="R48" s="67">
        <f t="shared" si="60"/>
        <v>16868600</v>
      </c>
      <c r="S48" s="120">
        <f t="shared" si="59"/>
        <v>9.7453183520599285E-2</v>
      </c>
      <c r="T48" s="63"/>
      <c r="U48" s="120">
        <v>0.04</v>
      </c>
    </row>
    <row r="49" spans="1:21" ht="15" customHeight="1">
      <c r="A49" s="76">
        <v>26</v>
      </c>
      <c r="B49" s="64" t="s">
        <v>332</v>
      </c>
      <c r="C49" s="91" t="s">
        <v>167</v>
      </c>
      <c r="D49" s="67">
        <v>20790000</v>
      </c>
      <c r="E49" s="66"/>
      <c r="F49" s="67">
        <v>600000</v>
      </c>
      <c r="G49" s="63"/>
      <c r="H49" s="69">
        <f t="shared" ref="H49" si="61">D49-F49</f>
        <v>20190000</v>
      </c>
      <c r="I49" s="53"/>
      <c r="J49" s="69">
        <f>H49*(1-K49)</f>
        <v>18978600</v>
      </c>
      <c r="K49" s="120">
        <v>0.06</v>
      </c>
      <c r="M49" s="67">
        <v>300000</v>
      </c>
      <c r="N49" s="69">
        <f>J49-M49</f>
        <v>18678600</v>
      </c>
      <c r="O49" s="120">
        <f t="shared" ref="O49" si="62">1-N49/H49</f>
        <v>7.4858841010401189E-2</v>
      </c>
      <c r="P49" s="63"/>
      <c r="Q49" s="67">
        <v>400000</v>
      </c>
      <c r="R49" s="67">
        <f t="shared" ref="R49" si="63">N49-Q49</f>
        <v>18278600</v>
      </c>
      <c r="S49" s="120">
        <f t="shared" ref="S49" si="64">1-R49/H49</f>
        <v>9.4670629024269481E-2</v>
      </c>
      <c r="T49" s="63"/>
      <c r="U49" s="120">
        <v>0.04</v>
      </c>
    </row>
    <row r="50" spans="1:21" ht="15" customHeight="1">
      <c r="A50" s="76">
        <v>27</v>
      </c>
      <c r="B50" s="64" t="s">
        <v>333</v>
      </c>
      <c r="C50" s="91" t="s">
        <v>167</v>
      </c>
      <c r="D50" s="67">
        <v>22490000</v>
      </c>
      <c r="E50" s="66"/>
      <c r="F50" s="67">
        <v>800000</v>
      </c>
      <c r="G50" s="63"/>
      <c r="H50" s="69">
        <f t="shared" si="57"/>
        <v>21690000</v>
      </c>
      <c r="I50" s="53"/>
      <c r="J50" s="69">
        <f>H50*(1-K50)</f>
        <v>20388600</v>
      </c>
      <c r="K50" s="120">
        <v>0.06</v>
      </c>
      <c r="M50" s="67">
        <v>300000</v>
      </c>
      <c r="N50" s="69">
        <f>J50-M50</f>
        <v>20088600</v>
      </c>
      <c r="O50" s="120">
        <f t="shared" si="58"/>
        <v>7.3831258644536657E-2</v>
      </c>
      <c r="P50" s="63"/>
      <c r="Q50" s="67">
        <v>400000</v>
      </c>
      <c r="R50" s="67">
        <f t="shared" si="60"/>
        <v>19688600</v>
      </c>
      <c r="S50" s="120">
        <f t="shared" si="59"/>
        <v>9.227293683725224E-2</v>
      </c>
      <c r="T50" s="63"/>
      <c r="U50" s="120">
        <v>0.04</v>
      </c>
    </row>
    <row r="51" spans="1:21" ht="15" customHeight="1">
      <c r="A51" s="20"/>
      <c r="B51" s="92"/>
      <c r="C51" s="83"/>
      <c r="D51" s="70"/>
      <c r="E51" s="66"/>
      <c r="F51" s="70"/>
      <c r="G51" s="63"/>
      <c r="H51" s="70"/>
      <c r="I51" s="53"/>
      <c r="J51" s="70"/>
      <c r="K51" s="121"/>
      <c r="O51" s="121"/>
      <c r="S51" s="121"/>
      <c r="U51" s="121"/>
    </row>
    <row r="52" spans="1:21" ht="15" customHeight="1">
      <c r="A52" s="7"/>
      <c r="B52" s="61" t="s">
        <v>181</v>
      </c>
      <c r="C52" s="82"/>
      <c r="D52" s="58"/>
      <c r="E52" s="66"/>
      <c r="F52" s="62"/>
      <c r="G52" s="63"/>
      <c r="H52" s="71"/>
      <c r="I52" s="53"/>
      <c r="J52" s="71"/>
      <c r="K52" s="122"/>
      <c r="M52" s="118"/>
      <c r="N52" s="71"/>
      <c r="O52" s="122"/>
      <c r="P52" s="38"/>
      <c r="Q52" s="119"/>
      <c r="R52" s="71"/>
      <c r="S52" s="122"/>
      <c r="T52" s="38"/>
      <c r="U52" s="122"/>
    </row>
    <row r="53" spans="1:21" ht="15" customHeight="1">
      <c r="A53" s="76">
        <v>28</v>
      </c>
      <c r="B53" s="64" t="s">
        <v>182</v>
      </c>
      <c r="C53" s="91" t="s">
        <v>187</v>
      </c>
      <c r="D53" s="67">
        <v>20090000</v>
      </c>
      <c r="E53" s="66"/>
      <c r="F53" s="67">
        <v>900000</v>
      </c>
      <c r="G53" s="63"/>
      <c r="H53" s="69">
        <f t="shared" ref="H53:H54" si="65">D53-F53</f>
        <v>19190000</v>
      </c>
      <c r="I53" s="53"/>
      <c r="J53" s="69">
        <f>H53*(1-K53)</f>
        <v>18038600</v>
      </c>
      <c r="K53" s="120">
        <v>0.06</v>
      </c>
      <c r="M53" s="67">
        <v>300000</v>
      </c>
      <c r="N53" s="69">
        <f>J53-M53</f>
        <v>17738600</v>
      </c>
      <c r="O53" s="120">
        <f t="shared" ref="O53:O54" si="66">1-N53/H53</f>
        <v>7.5633142261594566E-2</v>
      </c>
      <c r="P53" s="63"/>
      <c r="Q53" s="67">
        <v>900000</v>
      </c>
      <c r="R53" s="67">
        <f>N53-Q53</f>
        <v>16838600</v>
      </c>
      <c r="S53" s="120">
        <f t="shared" ref="S53:S54" si="67">1-R53/H53</f>
        <v>0.12253256904637833</v>
      </c>
      <c r="T53" s="63"/>
      <c r="U53" s="120">
        <v>0.04</v>
      </c>
    </row>
    <row r="54" spans="1:21" ht="15" customHeight="1">
      <c r="A54" s="76">
        <v>29</v>
      </c>
      <c r="B54" s="64" t="s">
        <v>184</v>
      </c>
      <c r="C54" s="91" t="s">
        <v>188</v>
      </c>
      <c r="D54" s="67">
        <v>22090000</v>
      </c>
      <c r="E54" s="66"/>
      <c r="F54" s="67">
        <v>900000</v>
      </c>
      <c r="G54" s="63"/>
      <c r="H54" s="69">
        <f t="shared" si="65"/>
        <v>21190000</v>
      </c>
      <c r="I54" s="53"/>
      <c r="J54" s="69">
        <f>H54*(1-K54)</f>
        <v>19918600</v>
      </c>
      <c r="K54" s="120">
        <v>0.06</v>
      </c>
      <c r="M54" s="67">
        <v>300000</v>
      </c>
      <c r="N54" s="69">
        <f>J54-M54</f>
        <v>19618600</v>
      </c>
      <c r="O54" s="120">
        <f t="shared" si="66"/>
        <v>7.4157621519584715E-2</v>
      </c>
      <c r="P54" s="63"/>
      <c r="Q54" s="67">
        <v>900000</v>
      </c>
      <c r="R54" s="67">
        <f t="shared" ref="R54" si="68">N54-Q54</f>
        <v>18718600</v>
      </c>
      <c r="S54" s="120">
        <f t="shared" si="67"/>
        <v>0.11663048607833881</v>
      </c>
      <c r="T54" s="63"/>
      <c r="U54" s="120">
        <v>0.04</v>
      </c>
    </row>
    <row r="55" spans="1:21" ht="15" customHeight="1">
      <c r="A55" s="20"/>
      <c r="B55" s="92"/>
      <c r="C55" s="83"/>
      <c r="D55" s="70"/>
      <c r="E55" s="66"/>
      <c r="F55" s="70"/>
      <c r="G55" s="63"/>
      <c r="H55" s="70"/>
      <c r="I55" s="53"/>
      <c r="J55" s="70"/>
      <c r="K55" s="121"/>
      <c r="O55" s="121"/>
      <c r="S55" s="121"/>
      <c r="U55" s="121"/>
    </row>
    <row r="56" spans="1:21" ht="15" customHeight="1">
      <c r="A56" s="20"/>
      <c r="B56" s="61" t="s">
        <v>62</v>
      </c>
      <c r="C56" s="82"/>
      <c r="D56" s="58"/>
      <c r="E56" s="66"/>
      <c r="F56" s="62"/>
      <c r="G56" s="63"/>
      <c r="H56" s="71"/>
      <c r="I56" s="53"/>
      <c r="J56" s="71"/>
      <c r="K56" s="122"/>
      <c r="M56" s="118"/>
      <c r="N56" s="71"/>
      <c r="O56" s="122"/>
      <c r="P56" s="38"/>
      <c r="Q56" s="119"/>
      <c r="R56" s="71"/>
      <c r="S56" s="122"/>
      <c r="T56" s="38"/>
      <c r="U56" s="122"/>
    </row>
    <row r="57" spans="1:21" ht="15" customHeight="1">
      <c r="A57" s="76">
        <v>30</v>
      </c>
      <c r="B57" s="64" t="s">
        <v>295</v>
      </c>
      <c r="C57" s="91" t="s">
        <v>168</v>
      </c>
      <c r="D57" s="67">
        <v>21590000</v>
      </c>
      <c r="E57" s="66"/>
      <c r="F57" s="67">
        <v>300000</v>
      </c>
      <c r="G57" s="63"/>
      <c r="H57" s="69">
        <f t="shared" ref="H57" si="69">D57-F57</f>
        <v>21290000</v>
      </c>
      <c r="I57" s="53"/>
      <c r="J57" s="69">
        <f t="shared" ref="J57" si="70">H57*(1-K57)</f>
        <v>20012600</v>
      </c>
      <c r="K57" s="120">
        <v>0.06</v>
      </c>
      <c r="M57" s="67">
        <v>500000</v>
      </c>
      <c r="N57" s="69">
        <f t="shared" ref="N57" si="71">J57-M57</f>
        <v>19512600</v>
      </c>
      <c r="O57" s="120">
        <f t="shared" ref="O57" si="72">1-N57/H57</f>
        <v>8.3485204321277595E-2</v>
      </c>
      <c r="P57" s="63"/>
      <c r="Q57" s="67">
        <v>800000</v>
      </c>
      <c r="R57" s="67">
        <f t="shared" ref="R57" si="73">N57-Q57</f>
        <v>18712600</v>
      </c>
      <c r="S57" s="120">
        <f t="shared" ref="S57" si="74">1-R57/H57</f>
        <v>0.12106153123532171</v>
      </c>
      <c r="T57" s="63"/>
      <c r="U57" s="120">
        <v>0.04</v>
      </c>
    </row>
    <row r="58" spans="1:21" ht="15" customHeight="1">
      <c r="A58" s="76">
        <v>31</v>
      </c>
      <c r="B58" s="64" t="s">
        <v>296</v>
      </c>
      <c r="C58" s="91" t="s">
        <v>168</v>
      </c>
      <c r="D58" s="67">
        <v>23890000</v>
      </c>
      <c r="E58" s="66"/>
      <c r="F58" s="67">
        <v>800000</v>
      </c>
      <c r="G58" s="63"/>
      <c r="H58" s="69">
        <f t="shared" ref="H58" si="75">D58-F58</f>
        <v>23090000</v>
      </c>
      <c r="I58" s="53"/>
      <c r="J58" s="69">
        <f t="shared" ref="J58" si="76">H58*(1-K58)</f>
        <v>21704600</v>
      </c>
      <c r="K58" s="120">
        <v>0.06</v>
      </c>
      <c r="M58" s="67">
        <v>500000</v>
      </c>
      <c r="N58" s="69">
        <f t="shared" ref="N58" si="77">J58-M58</f>
        <v>21204600</v>
      </c>
      <c r="O58" s="120">
        <f t="shared" ref="O58" si="78">1-N58/H58</f>
        <v>8.1654395842356009E-2</v>
      </c>
      <c r="P58" s="63"/>
      <c r="Q58" s="67">
        <v>600000</v>
      </c>
      <c r="R58" s="67">
        <f t="shared" ref="R58" si="79">N58-Q58</f>
        <v>20604600</v>
      </c>
      <c r="S58" s="120">
        <f t="shared" ref="S58" si="80">1-R58/H58</f>
        <v>0.10763967085318316</v>
      </c>
      <c r="T58" s="63"/>
      <c r="U58" s="120">
        <v>0.04</v>
      </c>
    </row>
    <row r="59" spans="1:21" ht="15" customHeight="1">
      <c r="A59" s="76">
        <v>32</v>
      </c>
      <c r="B59" s="64" t="s">
        <v>63</v>
      </c>
      <c r="C59" s="91" t="s">
        <v>168</v>
      </c>
      <c r="D59" s="67">
        <v>25390000</v>
      </c>
      <c r="E59" s="66"/>
      <c r="F59" s="67">
        <v>1300000</v>
      </c>
      <c r="G59" s="63"/>
      <c r="H59" s="69">
        <f t="shared" ref="H59" si="81">D59-F59</f>
        <v>24090000</v>
      </c>
      <c r="I59" s="53"/>
      <c r="J59" s="69">
        <f t="shared" ref="J59" si="82">H59*(1-K59)</f>
        <v>22644600</v>
      </c>
      <c r="K59" s="120">
        <v>0.06</v>
      </c>
      <c r="M59" s="67">
        <v>500000</v>
      </c>
      <c r="N59" s="69">
        <f t="shared" ref="N59" si="83">J59-M59</f>
        <v>22144600</v>
      </c>
      <c r="O59" s="120">
        <f t="shared" ref="O59" si="84">1-N59/H59</f>
        <v>8.0755500207554953E-2</v>
      </c>
      <c r="P59" s="63"/>
      <c r="Q59" s="67">
        <v>600000</v>
      </c>
      <c r="R59" s="67">
        <f t="shared" ref="R59" si="85">N59-Q59</f>
        <v>21544600</v>
      </c>
      <c r="S59" s="120">
        <f t="shared" ref="S59" si="86">1-R59/H59</f>
        <v>0.10566210045662106</v>
      </c>
      <c r="T59" s="63"/>
      <c r="U59" s="120">
        <v>0.04</v>
      </c>
    </row>
    <row r="60" spans="1:21" ht="15" customHeight="1">
      <c r="A60" s="76">
        <v>33</v>
      </c>
      <c r="B60" s="64" t="s">
        <v>297</v>
      </c>
      <c r="C60" s="91" t="s">
        <v>168</v>
      </c>
      <c r="D60" s="67">
        <v>26890000</v>
      </c>
      <c r="E60" s="66"/>
      <c r="F60" s="67">
        <v>1500000</v>
      </c>
      <c r="G60" s="63"/>
      <c r="H60" s="69">
        <f t="shared" ref="H60" si="87">D60-F60</f>
        <v>25390000</v>
      </c>
      <c r="I60" s="53"/>
      <c r="J60" s="69">
        <f t="shared" ref="J60" si="88">H60*(1-K60)</f>
        <v>23866600</v>
      </c>
      <c r="K60" s="120">
        <v>0.06</v>
      </c>
      <c r="M60" s="67">
        <v>500000</v>
      </c>
      <c r="N60" s="69">
        <f t="shared" ref="N60" si="89">J60-M60</f>
        <v>23366600</v>
      </c>
      <c r="O60" s="120">
        <f t="shared" ref="O60" si="90">1-N60/H60</f>
        <v>7.9692792437967674E-2</v>
      </c>
      <c r="P60" s="63"/>
      <c r="Q60" s="67">
        <v>600000</v>
      </c>
      <c r="R60" s="67">
        <f t="shared" ref="R60" si="91">N60-Q60</f>
        <v>22766600</v>
      </c>
      <c r="S60" s="120">
        <f t="shared" ref="S60" si="92">1-R60/H60</f>
        <v>0.10332414336352891</v>
      </c>
      <c r="T60" s="63"/>
      <c r="U60" s="120">
        <v>0.04</v>
      </c>
    </row>
    <row r="61" spans="1:21" ht="15" customHeight="1">
      <c r="A61" s="76">
        <v>34</v>
      </c>
      <c r="B61" s="64" t="s">
        <v>72</v>
      </c>
      <c r="C61" s="91" t="s">
        <v>168</v>
      </c>
      <c r="D61" s="67">
        <v>27090000</v>
      </c>
      <c r="E61" s="66"/>
      <c r="F61" s="67">
        <v>500000</v>
      </c>
      <c r="G61" s="63"/>
      <c r="H61" s="69">
        <f t="shared" ref="H61:H63" si="93">D61-F61</f>
        <v>26590000</v>
      </c>
      <c r="I61" s="53"/>
      <c r="J61" s="69">
        <f t="shared" ref="J61:J63" si="94">H61*(1-K61)</f>
        <v>24994600</v>
      </c>
      <c r="K61" s="120">
        <v>0.06</v>
      </c>
      <c r="M61" s="67">
        <v>500000</v>
      </c>
      <c r="N61" s="69">
        <f t="shared" ref="N61:N63" si="95">J61-M61</f>
        <v>24494600</v>
      </c>
      <c r="O61" s="120">
        <f t="shared" ref="O61:O63" si="96">1-N61/H61</f>
        <v>7.8804061677322346E-2</v>
      </c>
      <c r="P61" s="63"/>
      <c r="Q61" s="67">
        <v>600000</v>
      </c>
      <c r="R61" s="67">
        <f t="shared" ref="R61:R63" si="97">N61-Q61</f>
        <v>23894600</v>
      </c>
      <c r="S61" s="120">
        <f t="shared" ref="S61:S63" si="98">1-R61/H61</f>
        <v>0.10136893569010907</v>
      </c>
      <c r="T61" s="63"/>
      <c r="U61" s="120">
        <v>0.04</v>
      </c>
    </row>
    <row r="62" spans="1:21" ht="15" customHeight="1">
      <c r="A62" s="76">
        <v>35</v>
      </c>
      <c r="B62" s="64" t="s">
        <v>76</v>
      </c>
      <c r="C62" s="91" t="s">
        <v>169</v>
      </c>
      <c r="D62" s="67">
        <v>30890000</v>
      </c>
      <c r="E62" s="66"/>
      <c r="F62" s="67">
        <v>1800000</v>
      </c>
      <c r="G62" s="63"/>
      <c r="H62" s="69">
        <f t="shared" si="93"/>
        <v>29090000</v>
      </c>
      <c r="I62" s="53"/>
      <c r="J62" s="69">
        <f t="shared" si="94"/>
        <v>27344600</v>
      </c>
      <c r="K62" s="120">
        <v>0.06</v>
      </c>
      <c r="M62" s="67">
        <v>500000</v>
      </c>
      <c r="N62" s="69">
        <f t="shared" si="95"/>
        <v>26844600</v>
      </c>
      <c r="O62" s="120">
        <f t="shared" si="96"/>
        <v>7.7188037126160181E-2</v>
      </c>
      <c r="P62" s="63"/>
      <c r="Q62" s="67">
        <v>600000</v>
      </c>
      <c r="R62" s="67">
        <f t="shared" si="97"/>
        <v>26244600</v>
      </c>
      <c r="S62" s="120">
        <f t="shared" si="98"/>
        <v>9.7813681677552444E-2</v>
      </c>
      <c r="T62" s="63"/>
      <c r="U62" s="120">
        <v>0.04</v>
      </c>
    </row>
    <row r="63" spans="1:21" ht="15" customHeight="1">
      <c r="A63" s="76">
        <v>36</v>
      </c>
      <c r="B63" s="64" t="s">
        <v>65</v>
      </c>
      <c r="C63" s="91" t="s">
        <v>170</v>
      </c>
      <c r="D63" s="67">
        <v>35590000</v>
      </c>
      <c r="E63" s="66"/>
      <c r="F63" s="67">
        <v>2500000</v>
      </c>
      <c r="G63" s="63"/>
      <c r="H63" s="69">
        <f t="shared" si="93"/>
        <v>33090000</v>
      </c>
      <c r="I63" s="53"/>
      <c r="J63" s="69">
        <f t="shared" si="94"/>
        <v>31104600</v>
      </c>
      <c r="K63" s="120">
        <v>0.06</v>
      </c>
      <c r="M63" s="67">
        <v>500000</v>
      </c>
      <c r="N63" s="69">
        <f t="shared" si="95"/>
        <v>30604600</v>
      </c>
      <c r="O63" s="120">
        <f t="shared" si="96"/>
        <v>7.5110305228165641E-2</v>
      </c>
      <c r="P63" s="63"/>
      <c r="Q63" s="67">
        <v>600000</v>
      </c>
      <c r="R63" s="67">
        <f t="shared" si="97"/>
        <v>30004600</v>
      </c>
      <c r="S63" s="120">
        <f t="shared" si="98"/>
        <v>9.3242671501964303E-2</v>
      </c>
      <c r="T63" s="63"/>
      <c r="U63" s="120">
        <v>0.04</v>
      </c>
    </row>
    <row r="64" spans="1:21" ht="15" customHeight="1">
      <c r="A64" s="20"/>
      <c r="B64" s="92"/>
      <c r="C64" s="83"/>
      <c r="D64" s="70"/>
      <c r="E64" s="66"/>
      <c r="F64" s="70"/>
      <c r="G64" s="63"/>
      <c r="H64" s="70"/>
      <c r="I64" s="53"/>
      <c r="J64" s="70"/>
      <c r="K64" s="121"/>
      <c r="O64" s="121"/>
      <c r="S64" s="121"/>
      <c r="U64" s="121"/>
    </row>
    <row r="65" spans="1:21" ht="15" customHeight="1">
      <c r="A65" s="20"/>
      <c r="B65" s="61" t="s">
        <v>152</v>
      </c>
      <c r="C65" s="82"/>
      <c r="D65" s="58"/>
      <c r="E65" s="66"/>
      <c r="F65" s="62"/>
      <c r="G65" s="63"/>
      <c r="H65" s="71"/>
      <c r="I65" s="53"/>
      <c r="J65" s="71"/>
      <c r="K65" s="122"/>
      <c r="M65" s="118"/>
      <c r="N65" s="71"/>
      <c r="O65" s="122"/>
      <c r="P65" s="38"/>
      <c r="Q65" s="119"/>
      <c r="R65" s="71"/>
      <c r="S65" s="122"/>
      <c r="T65" s="38"/>
      <c r="U65" s="122"/>
    </row>
    <row r="66" spans="1:21" ht="15" customHeight="1">
      <c r="A66" s="76">
        <v>37</v>
      </c>
      <c r="B66" s="64" t="s">
        <v>153</v>
      </c>
      <c r="C66" s="91" t="s">
        <v>171</v>
      </c>
      <c r="D66" s="67">
        <v>36990000</v>
      </c>
      <c r="E66" s="66"/>
      <c r="F66" s="67">
        <v>4100000</v>
      </c>
      <c r="G66" s="63"/>
      <c r="H66" s="69">
        <f t="shared" ref="H66:H67" si="99">D66-F66</f>
        <v>32890000</v>
      </c>
      <c r="I66" s="53"/>
      <c r="J66" s="69">
        <f>H66*(1-K66)</f>
        <v>30916600</v>
      </c>
      <c r="K66" s="120">
        <v>0.06</v>
      </c>
      <c r="M66" s="67">
        <v>300000</v>
      </c>
      <c r="N66" s="69">
        <f>J66-M66</f>
        <v>30616600</v>
      </c>
      <c r="O66" s="120">
        <f t="shared" ref="O66:O67" si="100">1-N66/H66</f>
        <v>6.9121313469139523E-2</v>
      </c>
      <c r="P66" s="63"/>
      <c r="Q66" s="67">
        <v>600000</v>
      </c>
      <c r="R66" s="67">
        <f>N66-Q66</f>
        <v>30016600</v>
      </c>
      <c r="S66" s="120">
        <f t="shared" ref="S66:S67" si="101">1-R66/H66</f>
        <v>8.7363940407418683E-2</v>
      </c>
      <c r="T66" s="63"/>
      <c r="U66" s="120">
        <v>0.04</v>
      </c>
    </row>
    <row r="67" spans="1:21" ht="15" customHeight="1">
      <c r="A67" s="76">
        <v>38</v>
      </c>
      <c r="B67" s="64" t="s">
        <v>155</v>
      </c>
      <c r="C67" s="91" t="s">
        <v>172</v>
      </c>
      <c r="D67" s="67">
        <v>39890000</v>
      </c>
      <c r="E67" s="66"/>
      <c r="F67" s="67">
        <v>0</v>
      </c>
      <c r="G67" s="63"/>
      <c r="H67" s="69">
        <f t="shared" si="99"/>
        <v>39890000</v>
      </c>
      <c r="I67" s="53"/>
      <c r="J67" s="69">
        <f>H67*(1-K67)</f>
        <v>37496600</v>
      </c>
      <c r="K67" s="120">
        <v>0.06</v>
      </c>
      <c r="M67" s="67">
        <v>300000</v>
      </c>
      <c r="N67" s="69">
        <f>J67-M67</f>
        <v>37196600</v>
      </c>
      <c r="O67" s="120">
        <f t="shared" si="100"/>
        <v>6.7520681875156696E-2</v>
      </c>
      <c r="P67" s="63"/>
      <c r="Q67" s="67">
        <v>600000</v>
      </c>
      <c r="R67" s="67">
        <f t="shared" ref="R67" si="102">N67-Q67</f>
        <v>36596600</v>
      </c>
      <c r="S67" s="120">
        <f t="shared" si="101"/>
        <v>8.2562045625470093E-2</v>
      </c>
      <c r="T67" s="63"/>
      <c r="U67" s="120">
        <v>0.04</v>
      </c>
    </row>
    <row r="68" spans="1:21">
      <c r="K68" s="124"/>
      <c r="U68" s="124"/>
    </row>
    <row r="69" spans="1:21" ht="15" customHeight="1">
      <c r="A69" s="20"/>
      <c r="B69" s="61" t="s">
        <v>86</v>
      </c>
      <c r="C69" s="82"/>
      <c r="D69" s="58"/>
      <c r="E69" s="66"/>
      <c r="F69" s="62"/>
      <c r="G69" s="63"/>
      <c r="H69" s="71"/>
      <c r="I69" s="53"/>
      <c r="J69" s="71"/>
      <c r="K69" s="122"/>
      <c r="M69" s="118"/>
      <c r="N69" s="71"/>
      <c r="O69" s="122"/>
      <c r="P69" s="38"/>
      <c r="Q69" s="119"/>
      <c r="R69" s="71"/>
      <c r="S69" s="122"/>
      <c r="T69" s="38"/>
      <c r="U69" s="122"/>
    </row>
    <row r="70" spans="1:21" ht="15" customHeight="1">
      <c r="A70" s="76">
        <v>39</v>
      </c>
      <c r="B70" s="64" t="s">
        <v>87</v>
      </c>
      <c r="C70" s="91" t="s">
        <v>173</v>
      </c>
      <c r="D70" s="67">
        <v>28490000</v>
      </c>
      <c r="E70" s="66"/>
      <c r="F70" s="67">
        <v>1500000</v>
      </c>
      <c r="G70" s="63"/>
      <c r="H70" s="69">
        <f t="shared" ref="H70:H75" si="103">D70-F70</f>
        <v>26990000</v>
      </c>
      <c r="I70" s="53"/>
      <c r="J70" s="69">
        <f t="shared" ref="J70:J75" si="104">H70*(1-K70)</f>
        <v>25370600</v>
      </c>
      <c r="K70" s="120">
        <v>0.06</v>
      </c>
      <c r="M70" s="67">
        <v>400000</v>
      </c>
      <c r="N70" s="69">
        <f t="shared" ref="N70:N75" si="105">J70-M70</f>
        <v>24970600</v>
      </c>
      <c r="O70" s="120">
        <f t="shared" ref="O70:O75" si="106">1-N70/H70</f>
        <v>7.4820303816228284E-2</v>
      </c>
      <c r="P70" s="63"/>
      <c r="Q70" s="67">
        <v>600000</v>
      </c>
      <c r="R70" s="67">
        <f>N70-Q70</f>
        <v>24370600</v>
      </c>
      <c r="S70" s="120">
        <f t="shared" ref="S70:S75" si="107">1-R70/H70</f>
        <v>9.705075954057063E-2</v>
      </c>
      <c r="T70" s="63"/>
      <c r="U70" s="120">
        <v>0.04</v>
      </c>
    </row>
    <row r="71" spans="1:21" ht="15" customHeight="1">
      <c r="A71" s="76">
        <v>40</v>
      </c>
      <c r="B71" s="64" t="s">
        <v>89</v>
      </c>
      <c r="C71" s="91" t="s">
        <v>174</v>
      </c>
      <c r="D71" s="67">
        <v>31490000</v>
      </c>
      <c r="E71" s="66"/>
      <c r="F71" s="67">
        <v>1500000</v>
      </c>
      <c r="G71" s="63"/>
      <c r="H71" s="69">
        <f t="shared" si="103"/>
        <v>29990000</v>
      </c>
      <c r="I71" s="53"/>
      <c r="J71" s="69">
        <f t="shared" si="104"/>
        <v>28190600</v>
      </c>
      <c r="K71" s="120">
        <v>0.06</v>
      </c>
      <c r="M71" s="67">
        <v>400000</v>
      </c>
      <c r="N71" s="69">
        <f t="shared" si="105"/>
        <v>27790600</v>
      </c>
      <c r="O71" s="120">
        <f t="shared" si="106"/>
        <v>7.3337779259753266E-2</v>
      </c>
      <c r="P71" s="63"/>
      <c r="Q71" s="67">
        <v>600000</v>
      </c>
      <c r="R71" s="67">
        <f t="shared" ref="R71" si="108">N71-Q71</f>
        <v>27190600</v>
      </c>
      <c r="S71" s="120">
        <f t="shared" si="107"/>
        <v>9.3344448149383141E-2</v>
      </c>
      <c r="T71" s="63"/>
      <c r="U71" s="120">
        <v>0.04</v>
      </c>
    </row>
    <row r="72" spans="1:21" ht="15" customHeight="1">
      <c r="A72" s="76">
        <v>41</v>
      </c>
      <c r="B72" s="64" t="s">
        <v>90</v>
      </c>
      <c r="C72" s="91" t="s">
        <v>175</v>
      </c>
      <c r="D72" s="67">
        <v>32290000</v>
      </c>
      <c r="E72" s="66"/>
      <c r="F72" s="67">
        <v>1500000</v>
      </c>
      <c r="G72" s="63"/>
      <c r="H72" s="69">
        <f t="shared" si="103"/>
        <v>30790000</v>
      </c>
      <c r="I72" s="53"/>
      <c r="J72" s="69">
        <f t="shared" si="104"/>
        <v>28942600</v>
      </c>
      <c r="K72" s="120">
        <v>0.06</v>
      </c>
      <c r="M72" s="67">
        <v>400000</v>
      </c>
      <c r="N72" s="69">
        <f t="shared" si="105"/>
        <v>28542600</v>
      </c>
      <c r="O72" s="120">
        <f t="shared" si="106"/>
        <v>7.2991230919129624E-2</v>
      </c>
      <c r="P72" s="63"/>
      <c r="Q72" s="67">
        <v>600000</v>
      </c>
      <c r="R72" s="67">
        <f t="shared" ref="R72:R75" si="109">N72-Q72</f>
        <v>27942600</v>
      </c>
      <c r="S72" s="120">
        <f t="shared" si="107"/>
        <v>9.247807729782398E-2</v>
      </c>
      <c r="T72" s="63"/>
      <c r="U72" s="120">
        <v>0.04</v>
      </c>
    </row>
    <row r="73" spans="1:21" ht="15" customHeight="1">
      <c r="A73" s="76">
        <v>42</v>
      </c>
      <c r="B73" s="64" t="s">
        <v>116</v>
      </c>
      <c r="C73" s="91" t="s">
        <v>176</v>
      </c>
      <c r="D73" s="67">
        <v>32490000</v>
      </c>
      <c r="E73" s="66"/>
      <c r="F73" s="67">
        <v>1500000</v>
      </c>
      <c r="G73" s="63"/>
      <c r="H73" s="69">
        <f t="shared" si="103"/>
        <v>30990000</v>
      </c>
      <c r="I73" s="53"/>
      <c r="J73" s="69">
        <f t="shared" si="104"/>
        <v>29130600</v>
      </c>
      <c r="K73" s="120">
        <v>0.06</v>
      </c>
      <c r="M73" s="67">
        <v>400000</v>
      </c>
      <c r="N73" s="69">
        <f t="shared" si="105"/>
        <v>28730600</v>
      </c>
      <c r="O73" s="120">
        <f t="shared" si="106"/>
        <v>7.2907389480477591E-2</v>
      </c>
      <c r="P73" s="63"/>
      <c r="Q73" s="67">
        <v>600000</v>
      </c>
      <c r="R73" s="67">
        <f t="shared" si="109"/>
        <v>28130600</v>
      </c>
      <c r="S73" s="120">
        <f t="shared" si="107"/>
        <v>9.2268473701193954E-2</v>
      </c>
      <c r="T73" s="63"/>
      <c r="U73" s="120">
        <v>0.04</v>
      </c>
    </row>
    <row r="74" spans="1:21" ht="15" customHeight="1">
      <c r="A74" s="76">
        <v>43</v>
      </c>
      <c r="B74" s="64" t="s">
        <v>117</v>
      </c>
      <c r="C74" s="91" t="s">
        <v>177</v>
      </c>
      <c r="D74" s="67">
        <v>38990000</v>
      </c>
      <c r="E74" s="66"/>
      <c r="F74" s="67">
        <v>1500000</v>
      </c>
      <c r="G74" s="63"/>
      <c r="H74" s="69">
        <f t="shared" si="103"/>
        <v>37490000</v>
      </c>
      <c r="I74" s="53"/>
      <c r="J74" s="69">
        <f t="shared" si="104"/>
        <v>35240600</v>
      </c>
      <c r="K74" s="120">
        <v>0.06</v>
      </c>
      <c r="M74" s="67">
        <v>400000</v>
      </c>
      <c r="N74" s="69">
        <f t="shared" si="105"/>
        <v>34840600</v>
      </c>
      <c r="O74" s="120">
        <f t="shared" si="106"/>
        <v>7.0669511869831947E-2</v>
      </c>
      <c r="P74" s="63"/>
      <c r="Q74" s="67">
        <v>600000</v>
      </c>
      <c r="R74" s="67">
        <f t="shared" si="109"/>
        <v>34240600</v>
      </c>
      <c r="S74" s="120">
        <f t="shared" si="107"/>
        <v>8.6673779674579898E-2</v>
      </c>
      <c r="T74" s="63"/>
      <c r="U74" s="120">
        <v>0.04</v>
      </c>
    </row>
    <row r="75" spans="1:21" ht="15" customHeight="1">
      <c r="A75" s="76">
        <v>44</v>
      </c>
      <c r="B75" s="64" t="s">
        <v>118</v>
      </c>
      <c r="C75" s="91" t="s">
        <v>178</v>
      </c>
      <c r="D75" s="67">
        <v>45990000</v>
      </c>
      <c r="E75" s="66"/>
      <c r="F75" s="67">
        <v>1500000</v>
      </c>
      <c r="G75" s="63"/>
      <c r="H75" s="69">
        <f t="shared" si="103"/>
        <v>44490000</v>
      </c>
      <c r="I75" s="53"/>
      <c r="J75" s="69">
        <f t="shared" si="104"/>
        <v>41820600</v>
      </c>
      <c r="K75" s="120">
        <v>0.06</v>
      </c>
      <c r="M75" s="67">
        <v>400000</v>
      </c>
      <c r="N75" s="69">
        <f t="shared" si="105"/>
        <v>41420600</v>
      </c>
      <c r="O75" s="120">
        <f t="shared" si="106"/>
        <v>6.8990784445942865E-2</v>
      </c>
      <c r="P75" s="63"/>
      <c r="Q75" s="67">
        <v>600000</v>
      </c>
      <c r="R75" s="67">
        <f t="shared" si="109"/>
        <v>40820600</v>
      </c>
      <c r="S75" s="120">
        <f t="shared" si="107"/>
        <v>8.247696111485725E-2</v>
      </c>
      <c r="T75" s="63"/>
      <c r="U75" s="120">
        <v>0.04</v>
      </c>
    </row>
    <row r="76" spans="1:21" ht="15" customHeight="1">
      <c r="A76" s="20"/>
      <c r="B76" s="92"/>
      <c r="C76" s="91"/>
      <c r="D76" s="70"/>
      <c r="E76" s="66"/>
      <c r="F76" s="70"/>
      <c r="G76" s="63"/>
      <c r="H76" s="70"/>
      <c r="I76" s="53"/>
      <c r="J76" s="70"/>
      <c r="K76" s="121"/>
      <c r="M76" s="70"/>
      <c r="N76" s="70"/>
      <c r="O76" s="121"/>
      <c r="P76" s="63"/>
      <c r="Q76" s="70"/>
      <c r="R76" s="70"/>
      <c r="S76" s="121"/>
      <c r="T76" s="63"/>
      <c r="U76" s="121"/>
    </row>
    <row r="77" spans="1:21" ht="15" customHeight="1">
      <c r="A77" s="130"/>
      <c r="B77" s="61" t="s">
        <v>220</v>
      </c>
      <c r="C77" s="91"/>
      <c r="D77" s="58"/>
      <c r="E77" s="66"/>
      <c r="F77" s="62"/>
      <c r="G77" s="63"/>
      <c r="H77" s="71"/>
      <c r="I77" s="53"/>
      <c r="J77" s="71"/>
      <c r="K77" s="122"/>
      <c r="M77" s="118"/>
      <c r="N77" s="71"/>
      <c r="O77" s="122"/>
      <c r="P77" s="38"/>
      <c r="Q77" s="119"/>
      <c r="R77" s="71"/>
      <c r="S77" s="122"/>
      <c r="T77" s="38"/>
      <c r="U77" s="122"/>
    </row>
    <row r="78" spans="1:21" ht="15" customHeight="1">
      <c r="A78" s="94">
        <v>45</v>
      </c>
      <c r="B78" s="64" t="s">
        <v>221</v>
      </c>
      <c r="C78" s="91" t="s">
        <v>222</v>
      </c>
      <c r="D78" s="67">
        <v>44090000</v>
      </c>
      <c r="E78" s="66"/>
      <c r="F78" s="67">
        <v>0</v>
      </c>
      <c r="G78" s="63"/>
      <c r="H78" s="69">
        <f t="shared" ref="H78:H80" si="110">D78-F78</f>
        <v>44090000</v>
      </c>
      <c r="I78" s="53"/>
      <c r="J78" s="69">
        <f t="shared" ref="J78:J80" si="111">H78*(1-K78)</f>
        <v>41444600</v>
      </c>
      <c r="K78" s="120">
        <v>0.06</v>
      </c>
      <c r="M78" s="67">
        <v>400000</v>
      </c>
      <c r="N78" s="69">
        <f t="shared" ref="N78:N80" si="112">J78-M78</f>
        <v>41044600</v>
      </c>
      <c r="O78" s="120">
        <f t="shared" ref="O78:O80" si="113">1-N78/H78</f>
        <v>6.907235200725792E-2</v>
      </c>
      <c r="P78" s="63"/>
      <c r="Q78" s="67">
        <v>1000000</v>
      </c>
      <c r="R78" s="67">
        <f>N78-Q78</f>
        <v>40044600</v>
      </c>
      <c r="S78" s="120">
        <f t="shared" ref="S78:S80" si="114">1-R78/H78</f>
        <v>9.1753232025402531E-2</v>
      </c>
      <c r="T78" s="63"/>
      <c r="U78" s="120">
        <v>0.06</v>
      </c>
    </row>
    <row r="79" spans="1:21" ht="15" customHeight="1">
      <c r="A79" s="94">
        <v>46</v>
      </c>
      <c r="B79" s="64" t="s">
        <v>223</v>
      </c>
      <c r="C79" s="91" t="s">
        <v>224</v>
      </c>
      <c r="D79" s="67">
        <v>47990000</v>
      </c>
      <c r="E79" s="66"/>
      <c r="F79" s="67">
        <v>0</v>
      </c>
      <c r="G79" s="63"/>
      <c r="H79" s="69">
        <f t="shared" si="110"/>
        <v>47990000</v>
      </c>
      <c r="I79" s="53"/>
      <c r="J79" s="69">
        <f t="shared" si="111"/>
        <v>45110600</v>
      </c>
      <c r="K79" s="120">
        <v>0.06</v>
      </c>
      <c r="M79" s="67">
        <v>400000</v>
      </c>
      <c r="N79" s="69">
        <f t="shared" si="112"/>
        <v>44710600</v>
      </c>
      <c r="O79" s="120">
        <f t="shared" si="113"/>
        <v>6.8335069806209625E-2</v>
      </c>
      <c r="P79" s="63"/>
      <c r="Q79" s="67">
        <v>1000000</v>
      </c>
      <c r="R79" s="67">
        <f t="shared" ref="R79:R80" si="115">N79-Q79</f>
        <v>43710600</v>
      </c>
      <c r="S79" s="120">
        <f t="shared" si="114"/>
        <v>8.9172744321733721E-2</v>
      </c>
      <c r="T79" s="63"/>
      <c r="U79" s="120">
        <v>0.06</v>
      </c>
    </row>
    <row r="80" spans="1:21" ht="15" customHeight="1">
      <c r="A80" s="94">
        <v>47</v>
      </c>
      <c r="B80" s="64" t="s">
        <v>225</v>
      </c>
      <c r="C80" s="91" t="s">
        <v>226</v>
      </c>
      <c r="D80" s="67">
        <v>52390000</v>
      </c>
      <c r="E80" s="66"/>
      <c r="F80" s="67">
        <v>0</v>
      </c>
      <c r="G80" s="63"/>
      <c r="H80" s="69">
        <f t="shared" si="110"/>
        <v>52390000</v>
      </c>
      <c r="I80" s="53"/>
      <c r="J80" s="69">
        <f t="shared" si="111"/>
        <v>49246600</v>
      </c>
      <c r="K80" s="120">
        <v>0.06</v>
      </c>
      <c r="M80" s="67">
        <v>400000</v>
      </c>
      <c r="N80" s="69">
        <f t="shared" si="112"/>
        <v>48846600</v>
      </c>
      <c r="O80" s="120">
        <f t="shared" si="113"/>
        <v>6.763504485588856E-2</v>
      </c>
      <c r="P80" s="63"/>
      <c r="Q80" s="67">
        <v>1000000</v>
      </c>
      <c r="R80" s="67">
        <f t="shared" si="115"/>
        <v>47846600</v>
      </c>
      <c r="S80" s="120">
        <f t="shared" si="114"/>
        <v>8.6722656995609881E-2</v>
      </c>
      <c r="T80" s="63"/>
      <c r="U80" s="120">
        <v>0.06</v>
      </c>
    </row>
    <row r="81" spans="1:21" ht="13.15" customHeight="1">
      <c r="A81" s="20"/>
      <c r="B81" s="92"/>
      <c r="C81" s="91"/>
      <c r="D81" s="70"/>
      <c r="E81" s="66"/>
      <c r="F81" s="70"/>
      <c r="G81" s="63"/>
      <c r="H81" s="70"/>
      <c r="I81" s="53"/>
      <c r="J81" s="70"/>
      <c r="K81" s="121"/>
      <c r="O81" s="121"/>
      <c r="S81" s="121"/>
      <c r="U81" s="121"/>
    </row>
    <row r="82" spans="1:21" ht="15" customHeight="1">
      <c r="A82" s="7"/>
      <c r="B82" s="61" t="s">
        <v>141</v>
      </c>
      <c r="C82" s="82"/>
      <c r="D82" s="58"/>
      <c r="E82" s="66"/>
      <c r="F82" s="62"/>
      <c r="G82" s="63"/>
      <c r="H82" s="71"/>
      <c r="I82" s="53"/>
      <c r="J82" s="71"/>
      <c r="K82" s="122"/>
      <c r="M82" s="118"/>
      <c r="N82" s="71"/>
      <c r="O82" s="122"/>
      <c r="P82" s="38"/>
      <c r="Q82" s="119"/>
      <c r="R82" s="71"/>
      <c r="S82" s="122"/>
      <c r="T82" s="38"/>
      <c r="U82" s="122"/>
    </row>
    <row r="83" spans="1:21" ht="15" customHeight="1">
      <c r="A83" s="76">
        <v>48</v>
      </c>
      <c r="B83" s="64" t="s">
        <v>131</v>
      </c>
      <c r="C83" s="91" t="s">
        <v>138</v>
      </c>
      <c r="D83" s="67">
        <v>24890000</v>
      </c>
      <c r="E83" s="66"/>
      <c r="F83" s="67">
        <v>2000000</v>
      </c>
      <c r="G83" s="63"/>
      <c r="H83" s="69">
        <f t="shared" ref="H83" si="116">D83-F83</f>
        <v>22890000</v>
      </c>
      <c r="I83" s="53"/>
      <c r="J83" s="69">
        <f>H83*(1-K83)</f>
        <v>21745500</v>
      </c>
      <c r="K83" s="131">
        <v>0.05</v>
      </c>
      <c r="M83" s="67">
        <v>300000</v>
      </c>
      <c r="N83" s="69">
        <f>J83-M83</f>
        <v>21445500</v>
      </c>
      <c r="O83" s="120">
        <f t="shared" ref="O83" si="117">1-N83/H83</f>
        <v>6.3106159895150671E-2</v>
      </c>
      <c r="P83" s="63"/>
      <c r="Q83" s="67">
        <v>600000</v>
      </c>
      <c r="R83" s="67">
        <f>N83-Q83</f>
        <v>20845500</v>
      </c>
      <c r="S83" s="120">
        <f t="shared" ref="S83" si="118">1-R83/H83</f>
        <v>8.9318479685452146E-2</v>
      </c>
      <c r="T83" s="63"/>
      <c r="U83" s="120">
        <v>0.04</v>
      </c>
    </row>
    <row r="84" spans="1:21" ht="13.9" customHeight="1">
      <c r="A84" s="20"/>
      <c r="B84" s="92"/>
      <c r="C84" s="83"/>
      <c r="D84" s="70"/>
      <c r="E84" s="66"/>
      <c r="F84" s="70"/>
      <c r="G84" s="63"/>
      <c r="H84" s="70"/>
      <c r="I84" s="53"/>
      <c r="J84" s="70"/>
      <c r="K84" s="121"/>
      <c r="O84" s="121"/>
      <c r="S84" s="121"/>
      <c r="U84" s="121"/>
    </row>
    <row r="85" spans="1:21" ht="15" customHeight="1">
      <c r="A85" s="7"/>
      <c r="B85" s="61" t="s">
        <v>139</v>
      </c>
      <c r="C85" s="82"/>
      <c r="D85" s="58"/>
      <c r="E85" s="66"/>
      <c r="F85" s="62"/>
      <c r="G85" s="63"/>
      <c r="H85" s="71"/>
      <c r="I85" s="53"/>
      <c r="J85" s="71"/>
      <c r="K85" s="122"/>
      <c r="M85" s="118"/>
      <c r="N85" s="71"/>
      <c r="O85" s="122"/>
      <c r="P85" s="38"/>
      <c r="Q85" s="119"/>
      <c r="R85" s="71"/>
      <c r="S85" s="122"/>
      <c r="T85" s="38"/>
      <c r="U85" s="122"/>
    </row>
    <row r="86" spans="1:21" ht="15" customHeight="1">
      <c r="A86" s="76">
        <v>49</v>
      </c>
      <c r="B86" s="64" t="s">
        <v>134</v>
      </c>
      <c r="C86" s="91" t="s">
        <v>140</v>
      </c>
      <c r="D86" s="67">
        <v>34790000</v>
      </c>
      <c r="E86" s="66"/>
      <c r="F86" s="67">
        <v>3500000</v>
      </c>
      <c r="G86" s="63"/>
      <c r="H86" s="69">
        <f t="shared" ref="H86:H87" si="119">D86-F86</f>
        <v>31290000</v>
      </c>
      <c r="I86" s="53"/>
      <c r="J86" s="69">
        <f>H86*(1-K86)</f>
        <v>29725500</v>
      </c>
      <c r="K86" s="131">
        <v>0.05</v>
      </c>
      <c r="M86" s="67">
        <v>300000</v>
      </c>
      <c r="N86" s="69">
        <f>J86-M86</f>
        <v>29425500</v>
      </c>
      <c r="O86" s="120">
        <f t="shared" ref="O86:O87" si="120">1-N86/H86</f>
        <v>5.9587727708533045E-2</v>
      </c>
      <c r="P86" s="63"/>
      <c r="Q86" s="67">
        <v>1000000</v>
      </c>
      <c r="R86" s="67">
        <f>N86-Q86</f>
        <v>28425500</v>
      </c>
      <c r="S86" s="120">
        <f t="shared" ref="S86:S87" si="121">1-R86/H86</f>
        <v>9.1546820070310009E-2</v>
      </c>
      <c r="T86" s="63"/>
      <c r="U86" s="120">
        <v>0.06</v>
      </c>
    </row>
    <row r="87" spans="1:21" ht="15" customHeight="1">
      <c r="A87" s="76">
        <v>50</v>
      </c>
      <c r="B87" s="64" t="s">
        <v>137</v>
      </c>
      <c r="C87" s="91" t="s">
        <v>211</v>
      </c>
      <c r="D87" s="67">
        <v>44790000</v>
      </c>
      <c r="E87" s="66"/>
      <c r="F87" s="67">
        <v>3500000</v>
      </c>
      <c r="G87" s="63"/>
      <c r="H87" s="69">
        <f t="shared" si="119"/>
        <v>41290000</v>
      </c>
      <c r="I87" s="53"/>
      <c r="J87" s="69">
        <f>H87*(1-K87)</f>
        <v>39225500</v>
      </c>
      <c r="K87" s="131">
        <v>0.05</v>
      </c>
      <c r="M87" s="67">
        <v>300000</v>
      </c>
      <c r="N87" s="69">
        <f>J87-M87</f>
        <v>38925500</v>
      </c>
      <c r="O87" s="120">
        <f t="shared" si="120"/>
        <v>5.7265681763138732E-2</v>
      </c>
      <c r="P87" s="63"/>
      <c r="Q87" s="67">
        <v>1000000</v>
      </c>
      <c r="R87" s="67">
        <f t="shared" ref="R87" si="122">N87-Q87</f>
        <v>37925500</v>
      </c>
      <c r="S87" s="120">
        <f t="shared" si="121"/>
        <v>8.1484620973601318E-2</v>
      </c>
      <c r="T87" s="63"/>
      <c r="U87" s="120">
        <v>0.06</v>
      </c>
    </row>
    <row r="88" spans="1:21" ht="15" customHeight="1">
      <c r="A88" s="20"/>
      <c r="B88" s="92"/>
      <c r="C88" s="91"/>
      <c r="D88" s="70"/>
      <c r="E88" s="66"/>
      <c r="F88" s="70"/>
      <c r="G88" s="63"/>
      <c r="H88" s="70"/>
      <c r="I88" s="53"/>
      <c r="J88" s="70"/>
      <c r="K88" s="121"/>
      <c r="M88" s="70"/>
      <c r="N88" s="70"/>
      <c r="O88" s="121"/>
      <c r="P88" s="63"/>
      <c r="Q88" s="70"/>
      <c r="R88" s="70"/>
      <c r="S88" s="121"/>
      <c r="T88" s="63"/>
      <c r="U88" s="121"/>
    </row>
    <row r="89" spans="1:21" ht="15" customHeight="1">
      <c r="A89" s="93"/>
      <c r="B89" s="61" t="s">
        <v>213</v>
      </c>
      <c r="C89" s="91"/>
      <c r="D89" s="58"/>
      <c r="E89" s="66"/>
      <c r="F89" s="62"/>
      <c r="G89" s="63"/>
      <c r="H89" s="71"/>
      <c r="I89" s="53"/>
      <c r="J89" s="71"/>
      <c r="K89" s="122"/>
      <c r="M89" s="118"/>
      <c r="N89" s="71"/>
      <c r="O89" s="122"/>
      <c r="P89" s="38"/>
      <c r="Q89" s="119"/>
      <c r="R89" s="71"/>
      <c r="S89" s="122"/>
      <c r="T89" s="38"/>
      <c r="U89" s="122"/>
    </row>
    <row r="90" spans="1:21" ht="15" customHeight="1">
      <c r="A90" s="94">
        <v>51</v>
      </c>
      <c r="B90" s="64" t="s">
        <v>214</v>
      </c>
      <c r="C90" s="91" t="s">
        <v>215</v>
      </c>
      <c r="D90" s="67">
        <v>52890000</v>
      </c>
      <c r="E90" s="66"/>
      <c r="F90" s="67">
        <v>1500000</v>
      </c>
      <c r="G90" s="63"/>
      <c r="H90" s="69">
        <f t="shared" ref="H90:H92" si="123">D90-F90</f>
        <v>51390000</v>
      </c>
      <c r="I90" s="53"/>
      <c r="J90" s="69">
        <f>H90*(1-K90)</f>
        <v>46764900</v>
      </c>
      <c r="K90" s="120">
        <v>0.09</v>
      </c>
      <c r="M90" s="67">
        <v>400000</v>
      </c>
      <c r="N90" s="69">
        <f>J90-M90</f>
        <v>46364900</v>
      </c>
      <c r="O90" s="120">
        <f t="shared" ref="O90:O91" si="124">1-N90/H90</f>
        <v>9.7783615489394848E-2</v>
      </c>
      <c r="P90" s="63"/>
      <c r="Q90" s="67">
        <v>1000000</v>
      </c>
      <c r="R90" s="67">
        <f>N90-Q90</f>
        <v>45364900</v>
      </c>
      <c r="S90" s="120">
        <f t="shared" ref="S90:S91" si="125">1-R90/H90</f>
        <v>0.11724265421288194</v>
      </c>
      <c r="T90" s="63"/>
      <c r="U90" s="120">
        <v>0.06</v>
      </c>
    </row>
    <row r="91" spans="1:21" ht="15" customHeight="1">
      <c r="A91" s="94">
        <v>52</v>
      </c>
      <c r="B91" s="64" t="s">
        <v>216</v>
      </c>
      <c r="C91" s="91" t="s">
        <v>217</v>
      </c>
      <c r="D91" s="67">
        <v>57890000</v>
      </c>
      <c r="E91" s="66"/>
      <c r="F91" s="67">
        <v>1500000</v>
      </c>
      <c r="G91" s="63"/>
      <c r="H91" s="69">
        <f t="shared" si="123"/>
        <v>56390000</v>
      </c>
      <c r="I91" s="53"/>
      <c r="J91" s="69">
        <f>H91*(1-K91)</f>
        <v>51314900</v>
      </c>
      <c r="K91" s="120">
        <v>0.09</v>
      </c>
      <c r="M91" s="67">
        <v>400000</v>
      </c>
      <c r="N91" s="69">
        <f>J91-M91</f>
        <v>50914900</v>
      </c>
      <c r="O91" s="120">
        <f t="shared" si="124"/>
        <v>9.7093456286575619E-2</v>
      </c>
      <c r="P91" s="63"/>
      <c r="Q91" s="67">
        <v>1000000</v>
      </c>
      <c r="R91" s="67">
        <f t="shared" ref="R91" si="126">N91-Q91</f>
        <v>49914900</v>
      </c>
      <c r="S91" s="120">
        <f t="shared" si="125"/>
        <v>0.11482709700301474</v>
      </c>
      <c r="T91" s="63"/>
      <c r="U91" s="120">
        <v>0.06</v>
      </c>
    </row>
    <row r="92" spans="1:21" ht="15" customHeight="1">
      <c r="A92" s="94">
        <v>53</v>
      </c>
      <c r="B92" s="64" t="s">
        <v>218</v>
      </c>
      <c r="C92" s="91" t="s">
        <v>219</v>
      </c>
      <c r="D92" s="67">
        <v>62890000</v>
      </c>
      <c r="E92" s="66"/>
      <c r="F92" s="67">
        <v>1500000</v>
      </c>
      <c r="G92" s="63"/>
      <c r="H92" s="69">
        <f t="shared" si="123"/>
        <v>61390000</v>
      </c>
      <c r="I92" s="53"/>
      <c r="J92" s="69">
        <f>H92*(1-K92)</f>
        <v>55864900</v>
      </c>
      <c r="K92" s="120">
        <v>0.09</v>
      </c>
      <c r="M92" s="67">
        <v>400000</v>
      </c>
      <c r="N92" s="69">
        <f>J92-M92</f>
        <v>55464900</v>
      </c>
      <c r="O92" s="120">
        <f t="shared" ref="O92" si="127">1-N92/H92</f>
        <v>9.6515719172503678E-2</v>
      </c>
      <c r="P92" s="63"/>
      <c r="Q92" s="67">
        <v>1000000</v>
      </c>
      <c r="R92" s="67">
        <f t="shared" ref="R92" si="128">N92-Q92</f>
        <v>54464900</v>
      </c>
      <c r="S92" s="120">
        <f t="shared" ref="S92" si="129">1-R92/H92</f>
        <v>0.11280501710376278</v>
      </c>
      <c r="T92" s="63"/>
      <c r="U92" s="120">
        <v>0.06</v>
      </c>
    </row>
    <row r="93" spans="1:21" ht="13.15" customHeight="1">
      <c r="A93" s="20"/>
      <c r="B93" s="92"/>
      <c r="C93" s="91"/>
      <c r="D93" s="70"/>
      <c r="E93" s="66"/>
      <c r="F93" s="70"/>
      <c r="G93" s="63"/>
      <c r="H93" s="70"/>
      <c r="I93" s="53"/>
      <c r="J93" s="70"/>
      <c r="K93" s="121"/>
      <c r="O93" s="121"/>
      <c r="S93" s="121"/>
      <c r="U93" s="121"/>
    </row>
    <row r="94" spans="1:21" ht="15" customHeight="1">
      <c r="A94" s="20"/>
      <c r="B94" s="61" t="s">
        <v>91</v>
      </c>
      <c r="C94" s="82"/>
      <c r="D94" s="58"/>
      <c r="E94" s="66"/>
      <c r="F94" s="62"/>
      <c r="G94" s="63"/>
      <c r="H94" s="71"/>
      <c r="I94" s="53"/>
      <c r="J94" s="71"/>
      <c r="K94" s="122"/>
      <c r="M94" s="118"/>
      <c r="N94" s="71"/>
      <c r="O94" s="122"/>
      <c r="P94" s="38"/>
      <c r="Q94" s="119"/>
      <c r="R94" s="71"/>
      <c r="S94" s="122"/>
      <c r="T94" s="38"/>
      <c r="U94" s="122"/>
    </row>
    <row r="95" spans="1:21" ht="15" customHeight="1">
      <c r="A95" s="76">
        <v>54</v>
      </c>
      <c r="B95" s="64" t="s">
        <v>96</v>
      </c>
      <c r="C95" s="91" t="s">
        <v>179</v>
      </c>
      <c r="D95" s="67">
        <v>48659100</v>
      </c>
      <c r="E95" s="66"/>
      <c r="F95" s="67">
        <v>0</v>
      </c>
      <c r="G95" s="63"/>
      <c r="H95" s="69">
        <f t="shared" ref="H95:H96" si="130">D95-F95</f>
        <v>48659100</v>
      </c>
      <c r="I95" s="53"/>
      <c r="J95" s="69">
        <f>H95*(1-K95)</f>
        <v>45252963</v>
      </c>
      <c r="K95" s="120">
        <v>7.0000000000000007E-2</v>
      </c>
      <c r="M95" s="67">
        <v>0</v>
      </c>
      <c r="N95" s="69">
        <f>J95-M95</f>
        <v>45252963</v>
      </c>
      <c r="O95" s="120">
        <f t="shared" ref="O95:O96" si="131">1-N95/H95</f>
        <v>6.9999999999999951E-2</v>
      </c>
      <c r="P95" s="63"/>
      <c r="Q95" s="67">
        <v>0</v>
      </c>
      <c r="R95" s="67">
        <f>N95-Q95</f>
        <v>45252963</v>
      </c>
      <c r="S95" s="120">
        <f t="shared" ref="S95:S96" si="132">1-R95/H95</f>
        <v>6.9999999999999951E-2</v>
      </c>
      <c r="T95" s="63"/>
      <c r="U95" s="120">
        <v>0.04</v>
      </c>
    </row>
    <row r="96" spans="1:21" ht="15" customHeight="1">
      <c r="A96" s="76">
        <v>55</v>
      </c>
      <c r="B96" s="64" t="s">
        <v>98</v>
      </c>
      <c r="C96" s="91" t="s">
        <v>180</v>
      </c>
      <c r="D96" s="67">
        <v>49135100</v>
      </c>
      <c r="E96" s="66"/>
      <c r="F96" s="67">
        <v>0</v>
      </c>
      <c r="G96" s="63"/>
      <c r="H96" s="69">
        <f t="shared" si="130"/>
        <v>49135100</v>
      </c>
      <c r="I96" s="53"/>
      <c r="J96" s="69">
        <f>H96*(1-K96)</f>
        <v>45695643</v>
      </c>
      <c r="K96" s="120">
        <v>7.0000000000000007E-2</v>
      </c>
      <c r="M96" s="67">
        <v>0</v>
      </c>
      <c r="N96" s="69">
        <f>J96-M96</f>
        <v>45695643</v>
      </c>
      <c r="O96" s="120">
        <f t="shared" si="131"/>
        <v>6.9999999999999951E-2</v>
      </c>
      <c r="P96" s="63"/>
      <c r="Q96" s="67">
        <v>0</v>
      </c>
      <c r="R96" s="67">
        <f t="shared" ref="R96" si="133">N96-Q96</f>
        <v>45695643</v>
      </c>
      <c r="S96" s="120">
        <f t="shared" si="132"/>
        <v>6.9999999999999951E-2</v>
      </c>
      <c r="T96" s="63"/>
      <c r="U96" s="120">
        <v>0.04</v>
      </c>
    </row>
  </sheetData>
  <mergeCells count="9">
    <mergeCell ref="U4:U5"/>
    <mergeCell ref="K4:K5"/>
    <mergeCell ref="J4:J5"/>
    <mergeCell ref="D1:I1"/>
    <mergeCell ref="D2:H2"/>
    <mergeCell ref="O4:O5"/>
    <mergeCell ref="S4:S5"/>
    <mergeCell ref="M4:N4"/>
    <mergeCell ref="Q4:R4"/>
  </mergeCells>
  <pageMargins left="0.7" right="0.7" top="0.75" bottom="0.75" header="0.3" footer="0.3"/>
  <pageSetup scale="57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100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C6" sqref="C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49" customWidth="1"/>
    <col min="5" max="5" width="52.7109375" style="45" customWidth="1"/>
    <col min="6" max="6" width="1.42578125" style="45" customWidth="1"/>
    <col min="7" max="7" width="22" style="45" customWidth="1"/>
    <col min="8" max="8" width="2.28515625" style="45" customWidth="1"/>
    <col min="9" max="10" width="18" style="45" customWidth="1"/>
    <col min="11" max="11" width="1.7109375" style="45" customWidth="1"/>
    <col min="12" max="13" width="17.5703125" style="45" customWidth="1"/>
    <col min="14" max="14" width="1.85546875" style="45" customWidth="1"/>
    <col min="15" max="15" width="56.7109375" style="45" bestFit="1" customWidth="1"/>
    <col min="16" max="16" width="15.42578125" style="45" customWidth="1"/>
    <col min="17" max="16384" width="11.42578125" style="45"/>
  </cols>
  <sheetData>
    <row r="1" spans="1:16" ht="21">
      <c r="A1" s="42"/>
      <c r="B1" s="42"/>
      <c r="C1" s="42"/>
      <c r="D1" s="43"/>
      <c r="E1" s="44"/>
      <c r="F1" s="44"/>
    </row>
    <row r="2" spans="1:16" ht="21">
      <c r="A2" s="42"/>
      <c r="B2" s="42"/>
      <c r="C2" s="42"/>
      <c r="D2" s="48"/>
      <c r="E2" s="44"/>
      <c r="F2" s="44"/>
    </row>
    <row r="3" spans="1:16" ht="23.25">
      <c r="A3" s="42"/>
      <c r="B3" s="42"/>
      <c r="C3" s="42"/>
      <c r="D3" s="48"/>
      <c r="E3" s="51" t="str">
        <f>'LPF 11-2023'!I1</f>
        <v>PRECIOS SUGERIDOS DE VENTA FLEETSALE N° 11 - 2023</v>
      </c>
      <c r="F3" s="51"/>
    </row>
    <row r="4" spans="1:16" ht="21">
      <c r="A4" s="42"/>
      <c r="B4" s="42"/>
      <c r="C4" s="42"/>
      <c r="D4" s="48"/>
      <c r="E4" s="145" t="str">
        <f>'Bonos BV LPF 11-2023'!D2</f>
        <v>Vigencia: desde 01 de Noviembre 2023</v>
      </c>
      <c r="F4" s="145"/>
    </row>
    <row r="5" spans="1:16" ht="21">
      <c r="A5" s="42"/>
      <c r="B5" s="42"/>
      <c r="C5" s="42"/>
      <c r="D5" s="48"/>
      <c r="F5" s="50"/>
    </row>
    <row r="6" spans="1:16" ht="51">
      <c r="A6" s="43" t="s">
        <v>23</v>
      </c>
      <c r="B6" s="86" t="s">
        <v>24</v>
      </c>
      <c r="C6" s="86" t="s">
        <v>25</v>
      </c>
      <c r="D6" s="54"/>
      <c r="E6" s="47" t="s">
        <v>21</v>
      </c>
      <c r="F6" s="37"/>
      <c r="G6" s="46" t="s">
        <v>205</v>
      </c>
      <c r="I6" s="114" t="s">
        <v>207</v>
      </c>
      <c r="J6" s="125" t="s">
        <v>202</v>
      </c>
      <c r="L6" s="117" t="s">
        <v>203</v>
      </c>
      <c r="M6" s="115" t="s">
        <v>204</v>
      </c>
      <c r="N6" s="49" t="s">
        <v>23</v>
      </c>
      <c r="O6" s="115" t="s">
        <v>245</v>
      </c>
      <c r="P6" s="115" t="s">
        <v>257</v>
      </c>
    </row>
    <row r="7" spans="1:16">
      <c r="B7" s="132" t="s">
        <v>326</v>
      </c>
      <c r="C7" s="132" t="s">
        <v>327</v>
      </c>
      <c r="D7" s="54" t="str">
        <f t="shared" ref="D7:D62" si="0">B7&amp;" "&amp;LEFT(C7)&amp;" "&amp;RIGHT(C7,4)</f>
        <v>0YS4D6617 D D346</v>
      </c>
      <c r="E7" s="132" t="s">
        <v>325</v>
      </c>
      <c r="G7" s="126">
        <f>VLOOKUP(E7,'Bonos BV LPF 11-2023'!B:J,9,0)</f>
        <v>13338600</v>
      </c>
      <c r="I7" s="126">
        <f>VLOOKUP(E7,'Bonos BV LPF 11-2023'!$B$7:$M$187,12,0)</f>
        <v>500000</v>
      </c>
      <c r="J7" s="126">
        <f t="shared" ref="J7" si="1">G7-I7</f>
        <v>12838600</v>
      </c>
      <c r="L7" s="126">
        <f>VLOOKUP(E7,'Bonos BV LPF 11-2023'!$B$7:$Q$155,16,0)</f>
        <v>700000</v>
      </c>
      <c r="M7" s="126">
        <f t="shared" ref="M7" si="2">J7-L7</f>
        <v>12138600</v>
      </c>
      <c r="O7" s="132"/>
      <c r="P7" s="126">
        <f>M7-VLOOKUP(E7,'Bonos BV LPF 11-2023'!$B$6:$R$101,17,0)</f>
        <v>0</v>
      </c>
    </row>
    <row r="8" spans="1:16">
      <c r="B8" s="132" t="s">
        <v>326</v>
      </c>
      <c r="C8" s="132" t="s">
        <v>337</v>
      </c>
      <c r="D8" s="54" t="str">
        <f t="shared" si="0"/>
        <v>0YS4D6617 D D450</v>
      </c>
      <c r="E8" s="132" t="s">
        <v>325</v>
      </c>
      <c r="G8" s="126">
        <f>VLOOKUP(E8,'Bonos BV LPF 11-2023'!B:J,9,0)</f>
        <v>13338600</v>
      </c>
      <c r="I8" s="126">
        <f>VLOOKUP(E8,'Bonos BV LPF 11-2023'!$B$7:$M$187,12,0)</f>
        <v>500000</v>
      </c>
      <c r="J8" s="126">
        <f t="shared" ref="J8:J70" si="3">G8-I8</f>
        <v>12838600</v>
      </c>
      <c r="L8" s="126">
        <f>VLOOKUP(E8,'Bonos BV LPF 11-2023'!$B$7:$Q$155,16,0)</f>
        <v>700000</v>
      </c>
      <c r="M8" s="126">
        <f t="shared" ref="M8:M70" si="4">J8-L8</f>
        <v>12138600</v>
      </c>
      <c r="O8" s="132"/>
      <c r="P8" s="126">
        <f>M8-VLOOKUP(E8,'Bonos BV LPF 11-2023'!$B$6:$R$101,17,0)</f>
        <v>0</v>
      </c>
    </row>
    <row r="9" spans="1:16">
      <c r="B9" s="132" t="s">
        <v>305</v>
      </c>
      <c r="C9" s="132" t="s">
        <v>306</v>
      </c>
      <c r="D9" s="54" t="str">
        <f t="shared" si="0"/>
        <v>H6S4K4617 D D03X</v>
      </c>
      <c r="E9" s="132" t="s">
        <v>298</v>
      </c>
      <c r="G9" s="126">
        <f>VLOOKUP(E9,'Bonos BV LPF 11-2023'!B:J,9,0)</f>
        <v>11458600</v>
      </c>
      <c r="I9" s="126">
        <f>VLOOKUP(E9,'Bonos BV LPF 11-2023'!$B$7:$M$187,12,0)</f>
        <v>200000</v>
      </c>
      <c r="J9" s="126">
        <f t="shared" si="3"/>
        <v>11258600</v>
      </c>
      <c r="L9" s="126">
        <f>VLOOKUP(E9,'Bonos BV LPF 11-2023'!$B$7:$Q$155,16,0)</f>
        <v>500000</v>
      </c>
      <c r="M9" s="126">
        <f t="shared" si="4"/>
        <v>10758600</v>
      </c>
      <c r="O9" s="132"/>
      <c r="P9" s="126">
        <f>M9-VLOOKUP(E9,'Bonos BV LPF 11-2023'!$B$6:$R$101,17,0)</f>
        <v>0</v>
      </c>
    </row>
    <row r="10" spans="1:16">
      <c r="B10" s="132" t="s">
        <v>305</v>
      </c>
      <c r="C10" s="132" t="s">
        <v>307</v>
      </c>
      <c r="D10" s="54" t="str">
        <f t="shared" si="0"/>
        <v>H6S4K4617 D D807</v>
      </c>
      <c r="E10" s="132" t="s">
        <v>299</v>
      </c>
      <c r="G10" s="126">
        <f>VLOOKUP(E10,'Bonos BV LPF 11-2023'!B:J,9,0)</f>
        <v>12398600</v>
      </c>
      <c r="I10" s="126">
        <f>VLOOKUP(E10,'Bonos BV LPF 11-2023'!$B$7:$M$187,12,0)</f>
        <v>200000</v>
      </c>
      <c r="J10" s="126">
        <f t="shared" si="3"/>
        <v>12198600</v>
      </c>
      <c r="L10" s="126">
        <f>VLOOKUP(E10,'Bonos BV LPF 11-2023'!$B$7:$Q$155,16,0)</f>
        <v>500000</v>
      </c>
      <c r="M10" s="126">
        <f t="shared" si="4"/>
        <v>11698600</v>
      </c>
      <c r="O10" s="132"/>
      <c r="P10" s="126">
        <f>M10-VLOOKUP(E10,'Bonos BV LPF 11-2023'!$B$6:$R$101,17,0)</f>
        <v>0</v>
      </c>
    </row>
    <row r="11" spans="1:16">
      <c r="B11" s="132" t="s">
        <v>57</v>
      </c>
      <c r="C11" s="132" t="s">
        <v>58</v>
      </c>
      <c r="D11" s="54" t="str">
        <f t="shared" si="0"/>
        <v>H6S4D261F D D806</v>
      </c>
      <c r="E11" s="132" t="s">
        <v>56</v>
      </c>
      <c r="G11" s="126">
        <f>VLOOKUP(E11,'Bonos BV LPF 11-2023'!B:J,9,0)</f>
        <v>15312600</v>
      </c>
      <c r="I11" s="126">
        <f>VLOOKUP(E11,'Bonos BV LPF 11-2023'!$B$7:$M$187,12,0)</f>
        <v>200000</v>
      </c>
      <c r="J11" s="126">
        <f t="shared" si="3"/>
        <v>15112600</v>
      </c>
      <c r="L11" s="126">
        <f>VLOOKUP(E11,'Bonos BV LPF 11-2023'!$B$7:$Q$155,16,0)</f>
        <v>500000</v>
      </c>
      <c r="M11" s="126">
        <f t="shared" si="4"/>
        <v>14612600</v>
      </c>
      <c r="O11" s="132"/>
      <c r="P11" s="126">
        <f>M11-VLOOKUP(E11,'Bonos BV LPF 11-2023'!$B$6:$R$101,17,0)</f>
        <v>0</v>
      </c>
    </row>
    <row r="12" spans="1:16">
      <c r="B12" s="132" t="s">
        <v>305</v>
      </c>
      <c r="C12" s="132" t="s">
        <v>338</v>
      </c>
      <c r="D12" s="54" t="str">
        <f t="shared" si="0"/>
        <v>H6S4K4617 D D03P</v>
      </c>
      <c r="E12" s="132" t="s">
        <v>336</v>
      </c>
      <c r="G12" s="126">
        <f>VLOOKUP(E12,'Bonos BV LPF 11-2023'!B:J,9,0)</f>
        <v>12492600</v>
      </c>
      <c r="I12" s="126">
        <f>VLOOKUP(E12,'Bonos BV LPF 11-2023'!$B$7:$M$187,12,0)</f>
        <v>200000</v>
      </c>
      <c r="J12" s="126">
        <f t="shared" si="3"/>
        <v>12292600</v>
      </c>
      <c r="L12" s="126">
        <f>VLOOKUP(E12,'Bonos BV LPF 11-2023'!$B$7:$Q$155,16,0)</f>
        <v>0</v>
      </c>
      <c r="M12" s="126">
        <f t="shared" si="4"/>
        <v>12292600</v>
      </c>
      <c r="O12" s="132" t="s">
        <v>352</v>
      </c>
      <c r="P12" s="126">
        <f>M12-VLOOKUP(E12,'Bonos BV LPF 11-2023'!$B$6:$R$101,17,0)</f>
        <v>0</v>
      </c>
    </row>
    <row r="13" spans="1:16">
      <c r="B13" s="132" t="s">
        <v>305</v>
      </c>
      <c r="C13" s="132" t="s">
        <v>339</v>
      </c>
      <c r="D13" s="54" t="str">
        <f t="shared" si="0"/>
        <v>H6S4K4617 D D03Y</v>
      </c>
      <c r="E13" s="132" t="s">
        <v>336</v>
      </c>
      <c r="G13" s="126">
        <f>VLOOKUP(E13,'Bonos BV LPF 11-2023'!B:J,9,0)</f>
        <v>12492600</v>
      </c>
      <c r="I13" s="126">
        <f>VLOOKUP(E13,'Bonos BV LPF 11-2023'!$B$7:$M$187,12,0)</f>
        <v>200000</v>
      </c>
      <c r="J13" s="126">
        <f t="shared" si="3"/>
        <v>12292600</v>
      </c>
      <c r="L13" s="126">
        <f>VLOOKUP(E13,'Bonos BV LPF 11-2023'!$B$7:$Q$155,16,0)</f>
        <v>0</v>
      </c>
      <c r="M13" s="126">
        <f t="shared" si="4"/>
        <v>12292600</v>
      </c>
      <c r="O13" s="132" t="s">
        <v>352</v>
      </c>
      <c r="P13" s="126">
        <f>M13-VLOOKUP(E13,'Bonos BV LPF 11-2023'!$B$6:$R$101,17,0)</f>
        <v>0</v>
      </c>
    </row>
    <row r="14" spans="1:16">
      <c r="B14" s="133" t="s">
        <v>191</v>
      </c>
      <c r="C14" s="133" t="s">
        <v>192</v>
      </c>
      <c r="D14" s="54" t="str">
        <f t="shared" si="0"/>
        <v>FHWC2J617 G G624</v>
      </c>
      <c r="E14" s="133" t="s">
        <v>182</v>
      </c>
      <c r="G14" s="135">
        <v>17944600</v>
      </c>
      <c r="I14" s="135">
        <f>VLOOKUP(E14,'Bonos BV LPF 11-2023'!$B$7:$M$187,12,0)</f>
        <v>300000</v>
      </c>
      <c r="J14" s="135">
        <f t="shared" si="3"/>
        <v>17644600</v>
      </c>
      <c r="L14" s="135">
        <f>VLOOKUP(E14,'Bonos BV LPF 11-2023'!$B$7:$Q$155,16,0)</f>
        <v>900000</v>
      </c>
      <c r="M14" s="135">
        <f t="shared" si="4"/>
        <v>16744600</v>
      </c>
      <c r="O14" s="133" t="s">
        <v>246</v>
      </c>
      <c r="P14" s="135">
        <f>M14-VLOOKUP(E14,'Bonos BV LPF 11-2023'!$B$6:$R$101,17,0)</f>
        <v>-94000</v>
      </c>
    </row>
    <row r="15" spans="1:16">
      <c r="B15" s="134" t="s">
        <v>191</v>
      </c>
      <c r="C15" s="134" t="s">
        <v>212</v>
      </c>
      <c r="D15" s="54" t="str">
        <f t="shared" si="0"/>
        <v>FHWC2J617 G G967</v>
      </c>
      <c r="E15" s="134" t="s">
        <v>182</v>
      </c>
      <c r="G15" s="136">
        <f>VLOOKUP(E15,'Bonos BV LPF 11-2023'!B:J,9,0)</f>
        <v>18038600</v>
      </c>
      <c r="I15" s="136">
        <f>VLOOKUP(E15,'Bonos BV LPF 11-2023'!$B$7:$M$187,12,0)</f>
        <v>300000</v>
      </c>
      <c r="J15" s="136">
        <f t="shared" si="3"/>
        <v>17738600</v>
      </c>
      <c r="L15" s="136">
        <f>VLOOKUP(E15,'Bonos BV LPF 11-2023'!$B$7:$Q$155,16,0)</f>
        <v>900000</v>
      </c>
      <c r="M15" s="136">
        <f t="shared" si="4"/>
        <v>16838600</v>
      </c>
      <c r="O15" s="134" t="s">
        <v>247</v>
      </c>
      <c r="P15" s="136">
        <f>M15-VLOOKUP(E15,'Bonos BV LPF 11-2023'!$B$6:$R$101,17,0)</f>
        <v>0</v>
      </c>
    </row>
    <row r="16" spans="1:16">
      <c r="B16" s="132" t="s">
        <v>189</v>
      </c>
      <c r="C16" s="132" t="s">
        <v>190</v>
      </c>
      <c r="D16" s="54" t="str">
        <f t="shared" si="0"/>
        <v>FHWC2J61F G G625</v>
      </c>
      <c r="E16" s="132" t="s">
        <v>184</v>
      </c>
      <c r="G16" s="126">
        <f>VLOOKUP(E16,'Bonos BV LPF 11-2023'!B:J,9,0)</f>
        <v>19918600</v>
      </c>
      <c r="I16" s="126">
        <f>VLOOKUP(E16,'Bonos BV LPF 11-2023'!$B$7:$M$187,12,0)</f>
        <v>300000</v>
      </c>
      <c r="J16" s="126">
        <f t="shared" si="3"/>
        <v>19618600</v>
      </c>
      <c r="L16" s="126">
        <f>VLOOKUP(E16,'Bonos BV LPF 11-2023'!$B$7:$Q$155,16,0)</f>
        <v>900000</v>
      </c>
      <c r="M16" s="126">
        <f t="shared" si="4"/>
        <v>18718600</v>
      </c>
      <c r="O16" s="132"/>
      <c r="P16" s="126">
        <f>M16-VLOOKUP(E16,'Bonos BV LPF 11-2023'!$B$6:$R$101,17,0)</f>
        <v>0</v>
      </c>
    </row>
    <row r="17" spans="2:16">
      <c r="B17" s="132" t="s">
        <v>340</v>
      </c>
      <c r="C17" s="132" t="s">
        <v>341</v>
      </c>
      <c r="D17" s="54" t="str">
        <f t="shared" si="0"/>
        <v>I7W5D6617 D D3EK</v>
      </c>
      <c r="E17" s="132" t="s">
        <v>329</v>
      </c>
      <c r="G17" s="126">
        <f>VLOOKUP(E17,'Bonos BV LPF 11-2023'!B:J,9,0)</f>
        <v>15688600</v>
      </c>
      <c r="I17" s="126">
        <f>VLOOKUP(E17,'Bonos BV LPF 11-2023'!$B$7:$M$187,12,0)</f>
        <v>300000</v>
      </c>
      <c r="J17" s="126">
        <f t="shared" si="3"/>
        <v>15388600</v>
      </c>
      <c r="L17" s="126">
        <f>VLOOKUP(E17,'Bonos BV LPF 11-2023'!$B$7:$Q$155,16,0)</f>
        <v>400000</v>
      </c>
      <c r="M17" s="126">
        <f t="shared" si="4"/>
        <v>14988600</v>
      </c>
      <c r="O17" s="132"/>
      <c r="P17" s="126">
        <f>M17-VLOOKUP(E17,'Bonos BV LPF 11-2023'!$B$6:$R$101,17,0)</f>
        <v>0</v>
      </c>
    </row>
    <row r="18" spans="2:16">
      <c r="B18" s="132" t="s">
        <v>342</v>
      </c>
      <c r="C18" s="132" t="s">
        <v>343</v>
      </c>
      <c r="D18" s="54" t="str">
        <f t="shared" si="0"/>
        <v>I7W5D661V D D3EL</v>
      </c>
      <c r="E18" s="132" t="s">
        <v>330</v>
      </c>
      <c r="G18" s="126">
        <f>VLOOKUP(E18,'Bonos BV LPF 11-2023'!B:J,9,0)</f>
        <v>17098600</v>
      </c>
      <c r="I18" s="126">
        <f>VLOOKUP(E18,'Bonos BV LPF 11-2023'!$B$7:$M$187,12,0)</f>
        <v>300000</v>
      </c>
      <c r="J18" s="126">
        <f t="shared" si="3"/>
        <v>16798600</v>
      </c>
      <c r="L18" s="126">
        <f>VLOOKUP(E18,'Bonos BV LPF 11-2023'!$B$7:$Q$155,16,0)</f>
        <v>400000</v>
      </c>
      <c r="M18" s="126">
        <f t="shared" si="4"/>
        <v>16398600</v>
      </c>
      <c r="O18" s="132"/>
      <c r="P18" s="126">
        <f>M18-VLOOKUP(E18,'Bonos BV LPF 11-2023'!$B$6:$R$101,17,0)</f>
        <v>0</v>
      </c>
    </row>
    <row r="19" spans="2:16">
      <c r="B19" s="132" t="s">
        <v>340</v>
      </c>
      <c r="C19" s="132" t="s">
        <v>344</v>
      </c>
      <c r="D19" s="54" t="str">
        <f t="shared" si="0"/>
        <v>I7W5D6617 D D3DR</v>
      </c>
      <c r="E19" s="132" t="s">
        <v>331</v>
      </c>
      <c r="G19" s="126">
        <f>VLOOKUP(E19,'Bonos BV LPF 11-2023'!B:J,9,0)</f>
        <v>17568600</v>
      </c>
      <c r="I19" s="126">
        <f>VLOOKUP(E19,'Bonos BV LPF 11-2023'!$B$7:$M$187,12,0)</f>
        <v>300000</v>
      </c>
      <c r="J19" s="126">
        <f t="shared" si="3"/>
        <v>17268600</v>
      </c>
      <c r="L19" s="126">
        <f>VLOOKUP(E19,'Bonos BV LPF 11-2023'!$B$7:$Q$155,16,0)</f>
        <v>400000</v>
      </c>
      <c r="M19" s="126">
        <f t="shared" si="4"/>
        <v>16868600</v>
      </c>
      <c r="O19" s="132"/>
      <c r="P19" s="126">
        <f>M19-VLOOKUP(E19,'Bonos BV LPF 11-2023'!$B$6:$R$101,17,0)</f>
        <v>0</v>
      </c>
    </row>
    <row r="20" spans="2:16">
      <c r="B20" s="132" t="s">
        <v>342</v>
      </c>
      <c r="C20" s="132" t="s">
        <v>345</v>
      </c>
      <c r="D20" s="54" t="str">
        <f t="shared" si="0"/>
        <v>I7W5D661V D D3EP</v>
      </c>
      <c r="E20" s="132" t="s">
        <v>332</v>
      </c>
      <c r="G20" s="126">
        <f>VLOOKUP(E20,'Bonos BV LPF 11-2023'!B:J,9,0)</f>
        <v>18978600</v>
      </c>
      <c r="I20" s="126">
        <f>VLOOKUP(E20,'Bonos BV LPF 11-2023'!$B$7:$M$187,12,0)</f>
        <v>300000</v>
      </c>
      <c r="J20" s="126">
        <f t="shared" si="3"/>
        <v>18678600</v>
      </c>
      <c r="L20" s="126">
        <f>VLOOKUP(E20,'Bonos BV LPF 11-2023'!$B$7:$Q$155,16,0)</f>
        <v>400000</v>
      </c>
      <c r="M20" s="126">
        <f t="shared" si="4"/>
        <v>18278600</v>
      </c>
      <c r="O20" s="132"/>
      <c r="P20" s="126">
        <f>M20-VLOOKUP(E20,'Bonos BV LPF 11-2023'!$B$6:$R$101,17,0)</f>
        <v>0</v>
      </c>
    </row>
    <row r="21" spans="2:16">
      <c r="B21" s="132" t="s">
        <v>342</v>
      </c>
      <c r="C21" s="132" t="s">
        <v>346</v>
      </c>
      <c r="D21" s="54" t="str">
        <f t="shared" si="0"/>
        <v>I7W5D661V D D3BP</v>
      </c>
      <c r="E21" s="132" t="s">
        <v>333</v>
      </c>
      <c r="G21" s="126">
        <f>VLOOKUP(E21,'Bonos BV LPF 11-2023'!B:J,9,0)</f>
        <v>20388600</v>
      </c>
      <c r="I21" s="126">
        <f>VLOOKUP(E21,'Bonos BV LPF 11-2023'!$B$7:$M$187,12,0)</f>
        <v>300000</v>
      </c>
      <c r="J21" s="126">
        <f t="shared" si="3"/>
        <v>20088600</v>
      </c>
      <c r="L21" s="126">
        <f>VLOOKUP(E21,'Bonos BV LPF 11-2023'!$B$7:$Q$155,16,0)</f>
        <v>400000</v>
      </c>
      <c r="M21" s="126">
        <f t="shared" si="4"/>
        <v>19688600</v>
      </c>
      <c r="O21" s="132"/>
      <c r="P21" s="126">
        <f>M21-VLOOKUP(E21,'Bonos BV LPF 11-2023'!$B$6:$R$101,17,0)</f>
        <v>0</v>
      </c>
    </row>
    <row r="22" spans="2:16">
      <c r="B22" s="132" t="s">
        <v>277</v>
      </c>
      <c r="C22" s="132" t="s">
        <v>279</v>
      </c>
      <c r="D22" s="54" t="str">
        <f t="shared" si="0"/>
        <v>HQS6K2615 D D0EG</v>
      </c>
      <c r="E22" s="132" t="s">
        <v>259</v>
      </c>
      <c r="G22" s="126">
        <f>VLOOKUP(E22,'Bonos BV LPF 11-2023'!B:J,9,0)</f>
        <v>8826600</v>
      </c>
      <c r="I22" s="126">
        <f>VLOOKUP(E22,'Bonos BV LPF 11-2023'!$B$7:$M$187,12,0)</f>
        <v>200000</v>
      </c>
      <c r="J22" s="126">
        <f t="shared" si="3"/>
        <v>8626600</v>
      </c>
      <c r="L22" s="126">
        <f>VLOOKUP(E22,'Bonos BV LPF 11-2023'!$B$7:$Q$155,16,0)</f>
        <v>200000</v>
      </c>
      <c r="M22" s="126">
        <f t="shared" si="4"/>
        <v>8426600</v>
      </c>
      <c r="O22" s="132"/>
      <c r="P22" s="126">
        <f>M22-VLOOKUP(E22,'Bonos BV LPF 11-2023'!$B$6:$R$101,17,0)</f>
        <v>0</v>
      </c>
    </row>
    <row r="23" spans="2:16">
      <c r="B23" s="132" t="s">
        <v>277</v>
      </c>
      <c r="C23" s="132" t="s">
        <v>278</v>
      </c>
      <c r="D23" s="54" t="str">
        <f t="shared" si="0"/>
        <v>HQS6K2615 D D0KF</v>
      </c>
      <c r="E23" s="132" t="s">
        <v>259</v>
      </c>
      <c r="G23" s="126">
        <f>VLOOKUP(E23,'Bonos BV LPF 11-2023'!B:J,9,0)</f>
        <v>8826600</v>
      </c>
      <c r="I23" s="126">
        <f>VLOOKUP(E23,'Bonos BV LPF 11-2023'!$B$7:$M$187,12,0)</f>
        <v>200000</v>
      </c>
      <c r="J23" s="126">
        <f t="shared" si="3"/>
        <v>8626600</v>
      </c>
      <c r="L23" s="126">
        <f>VLOOKUP(E23,'Bonos BV LPF 11-2023'!$B$7:$Q$155,16,0)</f>
        <v>200000</v>
      </c>
      <c r="M23" s="126">
        <f t="shared" si="4"/>
        <v>8426600</v>
      </c>
      <c r="O23" s="132"/>
      <c r="P23" s="126">
        <f>M23-VLOOKUP(E23,'Bonos BV LPF 11-2023'!$B$6:$R$101,17,0)</f>
        <v>0</v>
      </c>
    </row>
    <row r="24" spans="2:16">
      <c r="B24" s="132" t="s">
        <v>280</v>
      </c>
      <c r="C24" s="132" t="s">
        <v>281</v>
      </c>
      <c r="D24" s="54" t="str">
        <f t="shared" si="0"/>
        <v>HQS6K3615 D D0EH</v>
      </c>
      <c r="E24" s="132" t="s">
        <v>263</v>
      </c>
      <c r="G24" s="126">
        <f>VLOOKUP(E24,'Bonos BV LPF 11-2023'!B:J,9,0)</f>
        <v>9766600</v>
      </c>
      <c r="I24" s="126">
        <f>VLOOKUP(E24,'Bonos BV LPF 11-2023'!$B$7:$M$187,12,0)</f>
        <v>200000</v>
      </c>
      <c r="J24" s="126">
        <f t="shared" si="3"/>
        <v>9566600</v>
      </c>
      <c r="L24" s="126">
        <f>VLOOKUP(E24,'Bonos BV LPF 11-2023'!$B$7:$Q$155,16,0)</f>
        <v>200000</v>
      </c>
      <c r="M24" s="126">
        <f t="shared" si="4"/>
        <v>9366600</v>
      </c>
      <c r="O24" s="132"/>
      <c r="P24" s="126">
        <f>M24-VLOOKUP(E24,'Bonos BV LPF 11-2023'!$B$6:$R$101,17,0)</f>
        <v>0</v>
      </c>
    </row>
    <row r="25" spans="2:16">
      <c r="B25" s="132" t="s">
        <v>280</v>
      </c>
      <c r="C25" s="132" t="s">
        <v>282</v>
      </c>
      <c r="D25" s="54" t="str">
        <f t="shared" si="0"/>
        <v>HQS6K3615 D D0KE</v>
      </c>
      <c r="E25" s="132" t="s">
        <v>263</v>
      </c>
      <c r="G25" s="126">
        <f>VLOOKUP(E25,'Bonos BV LPF 11-2023'!B:J,9,0)</f>
        <v>9766600</v>
      </c>
      <c r="I25" s="126">
        <f>VLOOKUP(E25,'Bonos BV LPF 11-2023'!$B$7:$M$187,12,0)</f>
        <v>200000</v>
      </c>
      <c r="J25" s="126">
        <f t="shared" si="3"/>
        <v>9566600</v>
      </c>
      <c r="L25" s="126">
        <f>VLOOKUP(E25,'Bonos BV LPF 11-2023'!$B$7:$Q$155,16,0)</f>
        <v>200000</v>
      </c>
      <c r="M25" s="126">
        <f t="shared" si="4"/>
        <v>9366600</v>
      </c>
      <c r="O25" s="132"/>
      <c r="P25" s="126">
        <f>M25-VLOOKUP(E25,'Bonos BV LPF 11-2023'!$B$6:$R$101,17,0)</f>
        <v>0</v>
      </c>
    </row>
    <row r="26" spans="2:16">
      <c r="B26" s="132" t="s">
        <v>280</v>
      </c>
      <c r="C26" s="132" t="s">
        <v>283</v>
      </c>
      <c r="D26" s="54" t="str">
        <f t="shared" si="0"/>
        <v>HQS6K3615 G G717</v>
      </c>
      <c r="E26" s="132" t="s">
        <v>264</v>
      </c>
      <c r="G26" s="126">
        <f>VLOOKUP(E26,'Bonos BV LPF 11-2023'!B:J,9,0)</f>
        <v>10706600</v>
      </c>
      <c r="I26" s="126">
        <f>VLOOKUP(E26,'Bonos BV LPF 11-2023'!$B$7:$M$187,12,0)</f>
        <v>200000</v>
      </c>
      <c r="J26" s="126">
        <f t="shared" si="3"/>
        <v>10506600</v>
      </c>
      <c r="L26" s="126">
        <f>VLOOKUP(E26,'Bonos BV LPF 11-2023'!$B$7:$Q$155,16,0)</f>
        <v>200000</v>
      </c>
      <c r="M26" s="126">
        <f t="shared" si="4"/>
        <v>10306600</v>
      </c>
      <c r="O26" s="132"/>
      <c r="P26" s="126">
        <f>M26-VLOOKUP(E26,'Bonos BV LPF 11-2023'!$B$6:$R$101,17,0)</f>
        <v>0</v>
      </c>
    </row>
    <row r="27" spans="2:16">
      <c r="B27" s="132" t="s">
        <v>280</v>
      </c>
      <c r="C27" s="132" t="s">
        <v>284</v>
      </c>
      <c r="D27" s="54" t="str">
        <f t="shared" si="0"/>
        <v>HQS6K3615 G G751</v>
      </c>
      <c r="E27" s="132" t="s">
        <v>264</v>
      </c>
      <c r="G27" s="126">
        <f>VLOOKUP(E27,'Bonos BV LPF 11-2023'!B:J,9,0)</f>
        <v>10706600</v>
      </c>
      <c r="I27" s="126">
        <f>VLOOKUP(E27,'Bonos BV LPF 11-2023'!$B$7:$M$187,12,0)</f>
        <v>200000</v>
      </c>
      <c r="J27" s="126">
        <f t="shared" si="3"/>
        <v>10506600</v>
      </c>
      <c r="L27" s="126">
        <f>VLOOKUP(E27,'Bonos BV LPF 11-2023'!$B$7:$Q$155,16,0)</f>
        <v>200000</v>
      </c>
      <c r="M27" s="126">
        <f t="shared" si="4"/>
        <v>10306600</v>
      </c>
      <c r="O27" s="132"/>
      <c r="P27" s="126">
        <f>M27-VLOOKUP(E27,'Bonos BV LPF 11-2023'!$B$6:$R$101,17,0)</f>
        <v>0</v>
      </c>
    </row>
    <row r="28" spans="2:16">
      <c r="B28" s="132" t="s">
        <v>285</v>
      </c>
      <c r="C28" s="132" t="s">
        <v>281</v>
      </c>
      <c r="D28" s="54" t="str">
        <f t="shared" si="0"/>
        <v>HQS6K361B D D0EH</v>
      </c>
      <c r="E28" s="132" t="s">
        <v>265</v>
      </c>
      <c r="G28" s="126">
        <f>VLOOKUP(E28,'Bonos BV LPF 11-2023'!B:J,9,0)</f>
        <v>11176600</v>
      </c>
      <c r="I28" s="126">
        <f>VLOOKUP(E28,'Bonos BV LPF 11-2023'!$B$7:$M$187,12,0)</f>
        <v>200000</v>
      </c>
      <c r="J28" s="126">
        <f t="shared" si="3"/>
        <v>10976600</v>
      </c>
      <c r="L28" s="126">
        <f>VLOOKUP(E28,'Bonos BV LPF 11-2023'!$B$7:$Q$155,16,0)</f>
        <v>200000</v>
      </c>
      <c r="M28" s="126">
        <f t="shared" si="4"/>
        <v>10776600</v>
      </c>
      <c r="O28" s="132"/>
      <c r="P28" s="126">
        <f>M28-VLOOKUP(E28,'Bonos BV LPF 11-2023'!$B$6:$R$101,17,0)</f>
        <v>0</v>
      </c>
    </row>
    <row r="29" spans="2:16">
      <c r="B29" s="132" t="s">
        <v>285</v>
      </c>
      <c r="C29" s="132" t="s">
        <v>282</v>
      </c>
      <c r="D29" s="54" t="str">
        <f t="shared" si="0"/>
        <v>HQS6K361B D D0KE</v>
      </c>
      <c r="E29" s="132" t="s">
        <v>265</v>
      </c>
      <c r="G29" s="126">
        <f>VLOOKUP(E29,'Bonos BV LPF 11-2023'!B:J,9,0)</f>
        <v>11176600</v>
      </c>
      <c r="I29" s="126">
        <f>VLOOKUP(E29,'Bonos BV LPF 11-2023'!$B$7:$M$187,12,0)</f>
        <v>200000</v>
      </c>
      <c r="J29" s="126">
        <f t="shared" si="3"/>
        <v>10976600</v>
      </c>
      <c r="L29" s="126">
        <f>VLOOKUP(E29,'Bonos BV LPF 11-2023'!$B$7:$Q$155,16,0)</f>
        <v>200000</v>
      </c>
      <c r="M29" s="126">
        <f t="shared" si="4"/>
        <v>10776600</v>
      </c>
      <c r="O29" s="132"/>
      <c r="P29" s="126">
        <f>M29-VLOOKUP(E29,'Bonos BV LPF 11-2023'!$B$6:$R$101,17,0)</f>
        <v>0</v>
      </c>
    </row>
    <row r="30" spans="2:16">
      <c r="B30" s="132" t="s">
        <v>280</v>
      </c>
      <c r="C30" s="132" t="s">
        <v>309</v>
      </c>
      <c r="D30" s="54" t="str">
        <f t="shared" si="0"/>
        <v>HQS6K3615 D D997</v>
      </c>
      <c r="E30" s="132" t="s">
        <v>302</v>
      </c>
      <c r="G30" s="126">
        <f>VLOOKUP(E30,'Bonos BV LPF 11-2023'!B:J,9,0)</f>
        <v>9484600</v>
      </c>
      <c r="I30" s="126">
        <f>VLOOKUP(E30,'Bonos BV LPF 11-2023'!$B$7:$M$187,12,0)</f>
        <v>300000</v>
      </c>
      <c r="J30" s="126">
        <f t="shared" si="3"/>
        <v>9184600</v>
      </c>
      <c r="L30" s="126">
        <f>VLOOKUP(E30,'Bonos BV LPF 11-2023'!$B$7:$Q$155,16,0)</f>
        <v>300000</v>
      </c>
      <c r="M30" s="126">
        <f t="shared" si="4"/>
        <v>8884600</v>
      </c>
      <c r="O30" s="132"/>
      <c r="P30" s="126">
        <f>M30-VLOOKUP(E30,'Bonos BV LPF 11-2023'!$B$6:$R$101,17,0)</f>
        <v>0</v>
      </c>
    </row>
    <row r="31" spans="2:16">
      <c r="B31" s="132" t="s">
        <v>280</v>
      </c>
      <c r="C31" s="132" t="s">
        <v>310</v>
      </c>
      <c r="D31" s="54" t="str">
        <f t="shared" si="0"/>
        <v>HQS6K3615 D D747</v>
      </c>
      <c r="E31" s="132" t="s">
        <v>303</v>
      </c>
      <c r="G31" s="126">
        <f>VLOOKUP(E31,'Bonos BV LPF 11-2023'!B:J,9,0)</f>
        <v>9954600</v>
      </c>
      <c r="I31" s="126">
        <f>VLOOKUP(E31,'Bonos BV LPF 11-2023'!$B$7:$M$187,12,0)</f>
        <v>300000</v>
      </c>
      <c r="J31" s="126">
        <f t="shared" si="3"/>
        <v>9654600</v>
      </c>
      <c r="L31" s="126">
        <f>VLOOKUP(E31,'Bonos BV LPF 11-2023'!$B$7:$Q$155,16,0)</f>
        <v>300000</v>
      </c>
      <c r="M31" s="126">
        <f t="shared" si="4"/>
        <v>9354600</v>
      </c>
      <c r="O31" s="132"/>
      <c r="P31" s="126">
        <f>M31-VLOOKUP(E31,'Bonos BV LPF 11-2023'!$B$6:$R$101,17,0)</f>
        <v>0</v>
      </c>
    </row>
    <row r="32" spans="2:16">
      <c r="B32" s="132" t="s">
        <v>280</v>
      </c>
      <c r="C32" s="132" t="s">
        <v>311</v>
      </c>
      <c r="D32" s="54" t="str">
        <f t="shared" si="0"/>
        <v>HQS6K3615 D D998</v>
      </c>
      <c r="E32" s="132" t="s">
        <v>303</v>
      </c>
      <c r="G32" s="126">
        <f>VLOOKUP(E32,'Bonos BV LPF 11-2023'!B:J,9,0)</f>
        <v>9954600</v>
      </c>
      <c r="I32" s="126">
        <f>VLOOKUP(E32,'Bonos BV LPF 11-2023'!$B$7:$M$187,12,0)</f>
        <v>300000</v>
      </c>
      <c r="J32" s="126">
        <f t="shared" si="3"/>
        <v>9654600</v>
      </c>
      <c r="L32" s="126">
        <f>VLOOKUP(E32,'Bonos BV LPF 11-2023'!$B$7:$Q$155,16,0)</f>
        <v>300000</v>
      </c>
      <c r="M32" s="126">
        <f t="shared" si="4"/>
        <v>9354600</v>
      </c>
      <c r="O32" s="132"/>
      <c r="P32" s="126">
        <f>M32-VLOOKUP(E32,'Bonos BV LPF 11-2023'!$B$6:$R$101,17,0)</f>
        <v>0</v>
      </c>
    </row>
    <row r="33" spans="2:16">
      <c r="B33" s="132" t="s">
        <v>100</v>
      </c>
      <c r="C33" s="132" t="s">
        <v>272</v>
      </c>
      <c r="D33" s="54" t="str">
        <f t="shared" si="0"/>
        <v>HQS4K3615 D D0EI</v>
      </c>
      <c r="E33" s="132" t="s">
        <v>268</v>
      </c>
      <c r="G33" s="126">
        <f>VLOOKUP(E33,'Bonos BV LPF 11-2023'!B:J,9,0)</f>
        <v>10236600</v>
      </c>
      <c r="I33" s="126">
        <f>VLOOKUP(E33,'Bonos BV LPF 11-2023'!$B$7:$M$187,12,0)</f>
        <v>200000</v>
      </c>
      <c r="J33" s="126">
        <f t="shared" si="3"/>
        <v>10036600</v>
      </c>
      <c r="L33" s="126">
        <f>VLOOKUP(E33,'Bonos BV LPF 11-2023'!$B$7:$Q$155,16,0)</f>
        <v>200000</v>
      </c>
      <c r="M33" s="126">
        <f t="shared" si="4"/>
        <v>9836600</v>
      </c>
      <c r="O33" s="132"/>
      <c r="P33" s="126">
        <f>M33-VLOOKUP(E33,'Bonos BV LPF 11-2023'!$B$6:$R$101,17,0)</f>
        <v>0</v>
      </c>
    </row>
    <row r="34" spans="2:16">
      <c r="B34" s="132" t="s">
        <v>100</v>
      </c>
      <c r="C34" s="132" t="s">
        <v>273</v>
      </c>
      <c r="D34" s="54" t="str">
        <f t="shared" si="0"/>
        <v>HQS4K3615 D D0KG</v>
      </c>
      <c r="E34" s="132" t="s">
        <v>268</v>
      </c>
      <c r="G34" s="126">
        <f>VLOOKUP(E34,'Bonos BV LPF 11-2023'!B:J,9,0)</f>
        <v>10236600</v>
      </c>
      <c r="I34" s="126">
        <f>VLOOKUP(E34,'Bonos BV LPF 11-2023'!$B$7:$M$187,12,0)</f>
        <v>200000</v>
      </c>
      <c r="J34" s="126">
        <f t="shared" si="3"/>
        <v>10036600</v>
      </c>
      <c r="L34" s="126">
        <f>VLOOKUP(E34,'Bonos BV LPF 11-2023'!$B$7:$Q$155,16,0)</f>
        <v>200000</v>
      </c>
      <c r="M34" s="126">
        <f t="shared" si="4"/>
        <v>9836600</v>
      </c>
      <c r="O34" s="132"/>
      <c r="P34" s="126">
        <f>M34-VLOOKUP(E34,'Bonos BV LPF 11-2023'!$B$6:$R$101,17,0)</f>
        <v>0</v>
      </c>
    </row>
    <row r="35" spans="2:16">
      <c r="B35" s="132" t="s">
        <v>100</v>
      </c>
      <c r="C35" s="132" t="s">
        <v>274</v>
      </c>
      <c r="D35" s="54" t="str">
        <f t="shared" si="0"/>
        <v>HQS4K3615 G G721</v>
      </c>
      <c r="E35" s="132" t="s">
        <v>269</v>
      </c>
      <c r="G35" s="126">
        <f>VLOOKUP(E35,'Bonos BV LPF 11-2023'!B:J,9,0)</f>
        <v>11176600</v>
      </c>
      <c r="I35" s="126">
        <f>VLOOKUP(E35,'Bonos BV LPF 11-2023'!$B$7:$M$187,12,0)</f>
        <v>200000</v>
      </c>
      <c r="J35" s="126">
        <f t="shared" si="3"/>
        <v>10976600</v>
      </c>
      <c r="L35" s="126">
        <f>VLOOKUP(E35,'Bonos BV LPF 11-2023'!$B$7:$Q$155,16,0)</f>
        <v>200000</v>
      </c>
      <c r="M35" s="126">
        <f t="shared" si="4"/>
        <v>10776600</v>
      </c>
      <c r="O35" s="132"/>
      <c r="P35" s="126">
        <f>M35-VLOOKUP(E35,'Bonos BV LPF 11-2023'!$B$6:$R$101,17,0)</f>
        <v>0</v>
      </c>
    </row>
    <row r="36" spans="2:16">
      <c r="B36" s="132" t="s">
        <v>100</v>
      </c>
      <c r="C36" s="132" t="s">
        <v>275</v>
      </c>
      <c r="D36" s="54" t="str">
        <f t="shared" si="0"/>
        <v>HQS4K3615 G G748</v>
      </c>
      <c r="E36" s="132" t="s">
        <v>269</v>
      </c>
      <c r="G36" s="126">
        <f>VLOOKUP(E36,'Bonos BV LPF 11-2023'!B:J,9,0)</f>
        <v>11176600</v>
      </c>
      <c r="I36" s="126">
        <f>VLOOKUP(E36,'Bonos BV LPF 11-2023'!$B$7:$M$187,12,0)</f>
        <v>200000</v>
      </c>
      <c r="J36" s="126">
        <f t="shared" si="3"/>
        <v>10976600</v>
      </c>
      <c r="L36" s="126">
        <f>VLOOKUP(E36,'Bonos BV LPF 11-2023'!$B$7:$Q$155,16,0)</f>
        <v>200000</v>
      </c>
      <c r="M36" s="126">
        <f t="shared" si="4"/>
        <v>10776600</v>
      </c>
      <c r="O36" s="132"/>
      <c r="P36" s="126">
        <f>M36-VLOOKUP(E36,'Bonos BV LPF 11-2023'!$B$6:$R$101,17,0)</f>
        <v>0</v>
      </c>
    </row>
    <row r="37" spans="2:16">
      <c r="B37" s="132" t="s">
        <v>276</v>
      </c>
      <c r="C37" s="132" t="s">
        <v>272</v>
      </c>
      <c r="D37" s="54" t="str">
        <f t="shared" si="0"/>
        <v>HQS4K361B D D0EI</v>
      </c>
      <c r="E37" s="132" t="s">
        <v>270</v>
      </c>
      <c r="G37" s="126">
        <f>VLOOKUP(E37,'Bonos BV LPF 11-2023'!B:J,9,0)</f>
        <v>11646600</v>
      </c>
      <c r="I37" s="126">
        <f>VLOOKUP(E37,'Bonos BV LPF 11-2023'!$B$7:$M$187,12,0)</f>
        <v>200000</v>
      </c>
      <c r="J37" s="126">
        <f t="shared" si="3"/>
        <v>11446600</v>
      </c>
      <c r="L37" s="126">
        <f>VLOOKUP(E37,'Bonos BV LPF 11-2023'!$B$7:$Q$155,16,0)</f>
        <v>200000</v>
      </c>
      <c r="M37" s="126">
        <f t="shared" si="4"/>
        <v>11246600</v>
      </c>
      <c r="O37" s="132"/>
      <c r="P37" s="126">
        <f>M37-VLOOKUP(E37,'Bonos BV LPF 11-2023'!$B$6:$R$101,17,0)</f>
        <v>0</v>
      </c>
    </row>
    <row r="38" spans="2:16">
      <c r="B38" s="132" t="s">
        <v>276</v>
      </c>
      <c r="C38" s="132" t="s">
        <v>273</v>
      </c>
      <c r="D38" s="54" t="str">
        <f t="shared" si="0"/>
        <v>HQS4K361B D D0KG</v>
      </c>
      <c r="E38" s="132" t="s">
        <v>270</v>
      </c>
      <c r="G38" s="126">
        <f>VLOOKUP(E38,'Bonos BV LPF 11-2023'!B:J,9,0)</f>
        <v>11646600</v>
      </c>
      <c r="I38" s="126">
        <f>VLOOKUP(E38,'Bonos BV LPF 11-2023'!$B$7:$M$187,12,0)</f>
        <v>200000</v>
      </c>
      <c r="J38" s="126">
        <f t="shared" si="3"/>
        <v>11446600</v>
      </c>
      <c r="L38" s="126">
        <f>VLOOKUP(E38,'Bonos BV LPF 11-2023'!$B$7:$Q$155,16,0)</f>
        <v>200000</v>
      </c>
      <c r="M38" s="126">
        <f t="shared" si="4"/>
        <v>11246600</v>
      </c>
      <c r="O38" s="132"/>
      <c r="P38" s="126">
        <f>M38-VLOOKUP(E38,'Bonos BV LPF 11-2023'!$B$6:$R$101,17,0)</f>
        <v>0</v>
      </c>
    </row>
    <row r="39" spans="2:16">
      <c r="B39" s="132" t="s">
        <v>100</v>
      </c>
      <c r="C39" s="132" t="s">
        <v>308</v>
      </c>
      <c r="D39" s="54" t="str">
        <f t="shared" si="0"/>
        <v>HQS4K3615 D D748</v>
      </c>
      <c r="E39" s="132" t="s">
        <v>83</v>
      </c>
      <c r="G39" s="126">
        <f>VLOOKUP(E39,'Bonos BV LPF 11-2023'!B:J,9,0)</f>
        <v>9390600</v>
      </c>
      <c r="I39" s="126">
        <f>VLOOKUP(E39,'Bonos BV LPF 11-2023'!$B$7:$M$187,12,0)</f>
        <v>200000</v>
      </c>
      <c r="J39" s="126">
        <f t="shared" si="3"/>
        <v>9190600</v>
      </c>
      <c r="L39" s="126">
        <f>VLOOKUP(E39,'Bonos BV LPF 11-2023'!$B$7:$Q$155,16,0)</f>
        <v>300000</v>
      </c>
      <c r="M39" s="126">
        <f t="shared" si="4"/>
        <v>8890600</v>
      </c>
      <c r="O39" s="132"/>
      <c r="P39" s="126">
        <f>M39-VLOOKUP(E39,'Bonos BV LPF 11-2023'!$B$6:$R$101,17,0)</f>
        <v>0</v>
      </c>
    </row>
    <row r="40" spans="2:16">
      <c r="B40" s="132" t="s">
        <v>100</v>
      </c>
      <c r="C40" s="132" t="s">
        <v>101</v>
      </c>
      <c r="D40" s="54" t="str">
        <f t="shared" si="0"/>
        <v>HQS4K3615 D D921</v>
      </c>
      <c r="E40" s="132" t="s">
        <v>83</v>
      </c>
      <c r="G40" s="126">
        <f>VLOOKUP(E40,'Bonos BV LPF 11-2023'!B:J,9,0)</f>
        <v>9390600</v>
      </c>
      <c r="I40" s="126">
        <f>VLOOKUP(E40,'Bonos BV LPF 11-2023'!$B$7:$M$187,12,0)</f>
        <v>200000</v>
      </c>
      <c r="J40" s="126">
        <f t="shared" si="3"/>
        <v>9190600</v>
      </c>
      <c r="L40" s="126">
        <f>VLOOKUP(E40,'Bonos BV LPF 11-2023'!$B$7:$Q$155,16,0)</f>
        <v>300000</v>
      </c>
      <c r="M40" s="126">
        <f t="shared" si="4"/>
        <v>8890600</v>
      </c>
      <c r="O40" s="132"/>
      <c r="P40" s="126">
        <f>M40-VLOOKUP(E40,'Bonos BV LPF 11-2023'!$B$6:$R$101,17,0)</f>
        <v>0</v>
      </c>
    </row>
    <row r="41" spans="2:16">
      <c r="B41" s="132" t="s">
        <v>100</v>
      </c>
      <c r="C41" s="132" t="s">
        <v>193</v>
      </c>
      <c r="D41" s="54" t="str">
        <f t="shared" si="0"/>
        <v>HQS4K3615 D D999</v>
      </c>
      <c r="E41" s="132" t="s">
        <v>83</v>
      </c>
      <c r="G41" s="126">
        <f>VLOOKUP(E41,'Bonos BV LPF 11-2023'!B:J,9,0)</f>
        <v>9390600</v>
      </c>
      <c r="I41" s="126">
        <f>VLOOKUP(E41,'Bonos BV LPF 11-2023'!$B$7:$M$187,12,0)</f>
        <v>200000</v>
      </c>
      <c r="J41" s="126">
        <f t="shared" si="3"/>
        <v>9190600</v>
      </c>
      <c r="L41" s="126">
        <f>VLOOKUP(E41,'Bonos BV LPF 11-2023'!$B$7:$Q$155,16,0)</f>
        <v>300000</v>
      </c>
      <c r="M41" s="126">
        <f t="shared" si="4"/>
        <v>8890600</v>
      </c>
      <c r="O41" s="132"/>
      <c r="P41" s="126">
        <f>M41-VLOOKUP(E41,'Bonos BV LPF 11-2023'!$B$6:$R$101,17,0)</f>
        <v>0</v>
      </c>
    </row>
    <row r="42" spans="2:16">
      <c r="B42" s="132" t="s">
        <v>100</v>
      </c>
      <c r="C42" s="132" t="s">
        <v>236</v>
      </c>
      <c r="D42" s="54" t="str">
        <f t="shared" si="0"/>
        <v>HQS4K3615 D D02N</v>
      </c>
      <c r="E42" s="132" t="s">
        <v>84</v>
      </c>
      <c r="G42" s="126">
        <f>VLOOKUP(E42,'Bonos BV LPF 11-2023'!B:J,9,0)</f>
        <v>10330600</v>
      </c>
      <c r="I42" s="126">
        <f>VLOOKUP(E42,'Bonos BV LPF 11-2023'!$B$7:$M$187,12,0)</f>
        <v>200000</v>
      </c>
      <c r="J42" s="126">
        <f t="shared" si="3"/>
        <v>10130600</v>
      </c>
      <c r="L42" s="126">
        <f>VLOOKUP(E42,'Bonos BV LPF 11-2023'!$B$7:$Q$155,16,0)</f>
        <v>300000</v>
      </c>
      <c r="M42" s="126">
        <f t="shared" si="4"/>
        <v>9830600</v>
      </c>
      <c r="O42" s="132"/>
      <c r="P42" s="126">
        <f>M42-VLOOKUP(E42,'Bonos BV LPF 11-2023'!$B$6:$R$101,17,0)</f>
        <v>0</v>
      </c>
    </row>
    <row r="43" spans="2:16">
      <c r="B43" s="132" t="s">
        <v>100</v>
      </c>
      <c r="C43" s="132" t="s">
        <v>194</v>
      </c>
      <c r="D43" s="54" t="str">
        <f t="shared" si="0"/>
        <v>HQS4K3615 D D03A</v>
      </c>
      <c r="E43" s="132" t="s">
        <v>84</v>
      </c>
      <c r="G43" s="126">
        <f>VLOOKUP(E43,'Bonos BV LPF 11-2023'!B:J,9,0)</f>
        <v>10330600</v>
      </c>
      <c r="I43" s="126">
        <f>VLOOKUP(E43,'Bonos BV LPF 11-2023'!$B$7:$M$187,12,0)</f>
        <v>200000</v>
      </c>
      <c r="J43" s="126">
        <f t="shared" si="3"/>
        <v>10130600</v>
      </c>
      <c r="L43" s="126">
        <f>VLOOKUP(E43,'Bonos BV LPF 11-2023'!$B$7:$Q$155,16,0)</f>
        <v>300000</v>
      </c>
      <c r="M43" s="126">
        <f t="shared" si="4"/>
        <v>9830600</v>
      </c>
      <c r="O43" s="132"/>
      <c r="P43" s="126">
        <f>M43-VLOOKUP(E43,'Bonos BV LPF 11-2023'!$B$6:$R$101,17,0)</f>
        <v>0</v>
      </c>
    </row>
    <row r="44" spans="2:16">
      <c r="B44" s="133" t="s">
        <v>106</v>
      </c>
      <c r="C44" s="133" t="s">
        <v>312</v>
      </c>
      <c r="D44" s="54" t="str">
        <f t="shared" si="0"/>
        <v>SVS6K4617 D D296</v>
      </c>
      <c r="E44" s="133" t="s">
        <v>300</v>
      </c>
      <c r="G44" s="135">
        <v>12586600</v>
      </c>
      <c r="I44" s="135">
        <f>VLOOKUP(E44,'Bonos BV LPF 11-2023'!$B$7:$M$187,12,0)</f>
        <v>400000</v>
      </c>
      <c r="J44" s="135">
        <f t="shared" si="3"/>
        <v>12186600</v>
      </c>
      <c r="L44" s="135">
        <f>VLOOKUP(E44,'Bonos BV LPF 11-2023'!$B$7:$Q$155,16,0)</f>
        <v>600000</v>
      </c>
      <c r="M44" s="135">
        <f t="shared" si="4"/>
        <v>11586600</v>
      </c>
      <c r="O44" s="133" t="s">
        <v>322</v>
      </c>
      <c r="P44" s="135">
        <f>M44-VLOOKUP(E44,'Bonos BV LPF 11-2023'!$B$6:$R$101,17,0)</f>
        <v>-188000</v>
      </c>
    </row>
    <row r="45" spans="2:16">
      <c r="B45" s="134" t="s">
        <v>106</v>
      </c>
      <c r="C45" s="134" t="s">
        <v>313</v>
      </c>
      <c r="D45" s="54" t="str">
        <f t="shared" si="0"/>
        <v>SVS6K4617 D D474</v>
      </c>
      <c r="E45" s="134" t="s">
        <v>300</v>
      </c>
      <c r="G45" s="136">
        <f>VLOOKUP(E45,'Bonos BV LPF 11-2023'!B:J,9,0)</f>
        <v>12774600</v>
      </c>
      <c r="I45" s="136">
        <f>VLOOKUP(E45,'Bonos BV LPF 11-2023'!$B$7:$M$187,12,0)</f>
        <v>400000</v>
      </c>
      <c r="J45" s="136">
        <f t="shared" si="3"/>
        <v>12374600</v>
      </c>
      <c r="L45" s="136">
        <f>VLOOKUP(E45,'Bonos BV LPF 11-2023'!$B$7:$Q$155,16,0)</f>
        <v>600000</v>
      </c>
      <c r="M45" s="136">
        <f t="shared" si="4"/>
        <v>11774600</v>
      </c>
      <c r="O45" s="134" t="s">
        <v>323</v>
      </c>
      <c r="P45" s="136">
        <f>M45-VLOOKUP(E45,'Bonos BV LPF 11-2023'!$B$6:$R$101,17,0)</f>
        <v>0</v>
      </c>
    </row>
    <row r="46" spans="2:16">
      <c r="B46" s="132" t="s">
        <v>106</v>
      </c>
      <c r="C46" s="132" t="s">
        <v>127</v>
      </c>
      <c r="D46" s="54" t="str">
        <f t="shared" si="0"/>
        <v>SVS6K4617 D D169</v>
      </c>
      <c r="E46" s="132" t="s">
        <v>126</v>
      </c>
      <c r="G46" s="126">
        <f>VLOOKUP(E46,'Bonos BV LPF 11-2023'!B:J,9,0)</f>
        <v>14090600</v>
      </c>
      <c r="I46" s="126">
        <f>VLOOKUP(E46,'Bonos BV LPF 11-2023'!$B$7:$M$187,12,0)</f>
        <v>400000</v>
      </c>
      <c r="J46" s="126">
        <f t="shared" si="3"/>
        <v>13690600</v>
      </c>
      <c r="L46" s="126">
        <f>VLOOKUP(E46,'Bonos BV LPF 11-2023'!$B$7:$Q$155,16,0)</f>
        <v>600000</v>
      </c>
      <c r="M46" s="126">
        <f t="shared" si="4"/>
        <v>13090600</v>
      </c>
      <c r="O46" s="132"/>
      <c r="P46" s="126">
        <f>M46-VLOOKUP(E46,'Bonos BV LPF 11-2023'!$B$6:$R$101,17,0)</f>
        <v>0</v>
      </c>
    </row>
    <row r="47" spans="2:16">
      <c r="B47" s="132" t="s">
        <v>106</v>
      </c>
      <c r="C47" s="132" t="s">
        <v>128</v>
      </c>
      <c r="D47" s="54" t="str">
        <f t="shared" si="0"/>
        <v>SVS6K4617 D D249</v>
      </c>
      <c r="E47" s="132" t="s">
        <v>126</v>
      </c>
      <c r="G47" s="126">
        <f>VLOOKUP(E47,'Bonos BV LPF 11-2023'!B:J,9,0)</f>
        <v>14090600</v>
      </c>
      <c r="I47" s="126">
        <f>VLOOKUP(E47,'Bonos BV LPF 11-2023'!$B$7:$M$187,12,0)</f>
        <v>400000</v>
      </c>
      <c r="J47" s="126">
        <f t="shared" si="3"/>
        <v>13690600</v>
      </c>
      <c r="L47" s="126">
        <f>VLOOKUP(E47,'Bonos BV LPF 11-2023'!$B$7:$Q$155,16,0)</f>
        <v>600000</v>
      </c>
      <c r="M47" s="126">
        <f t="shared" si="4"/>
        <v>13090600</v>
      </c>
      <c r="O47" s="132"/>
      <c r="P47" s="126">
        <f>M47-VLOOKUP(E47,'Bonos BV LPF 11-2023'!$B$6:$R$101,17,0)</f>
        <v>0</v>
      </c>
    </row>
    <row r="48" spans="2:16" ht="15.75" customHeight="1">
      <c r="B48" s="132" t="s">
        <v>106</v>
      </c>
      <c r="C48" s="132" t="s">
        <v>150</v>
      </c>
      <c r="D48" s="54" t="str">
        <f t="shared" si="0"/>
        <v>SVS6K4617 D D297</v>
      </c>
      <c r="E48" s="132" t="s">
        <v>126</v>
      </c>
      <c r="G48" s="126">
        <f>VLOOKUP(E48,'Bonos BV LPF 11-2023'!B:J,9,0)</f>
        <v>14090600</v>
      </c>
      <c r="I48" s="126">
        <f>VLOOKUP(E48,'Bonos BV LPF 11-2023'!$B$7:$M$187,12,0)</f>
        <v>400000</v>
      </c>
      <c r="J48" s="126">
        <f t="shared" si="3"/>
        <v>13690600</v>
      </c>
      <c r="L48" s="126">
        <f>VLOOKUP(E48,'Bonos BV LPF 11-2023'!$B$7:$Q$155,16,0)</f>
        <v>600000</v>
      </c>
      <c r="M48" s="126">
        <f t="shared" si="4"/>
        <v>13090600</v>
      </c>
      <c r="O48" s="132"/>
      <c r="P48" s="126">
        <f>M48-VLOOKUP(E48,'Bonos BV LPF 11-2023'!$B$6:$R$101,17,0)</f>
        <v>0</v>
      </c>
    </row>
    <row r="49" spans="2:16">
      <c r="B49" s="132" t="s">
        <v>106</v>
      </c>
      <c r="C49" s="132" t="s">
        <v>286</v>
      </c>
      <c r="D49" s="54" t="str">
        <f t="shared" si="0"/>
        <v>SVS6K4617 D D473</v>
      </c>
      <c r="E49" s="132" t="s">
        <v>271</v>
      </c>
      <c r="G49" s="126">
        <f>VLOOKUP(E49,'Bonos BV LPF 11-2023'!B:J,9,0)</f>
        <v>15030600</v>
      </c>
      <c r="I49" s="126">
        <f>VLOOKUP(E49,'Bonos BV LPF 11-2023'!$B$7:$M$187,12,0)</f>
        <v>400000</v>
      </c>
      <c r="J49" s="126">
        <f t="shared" si="3"/>
        <v>14630600</v>
      </c>
      <c r="L49" s="126">
        <f>VLOOKUP(E49,'Bonos BV LPF 11-2023'!$B$7:$Q$155,16,0)</f>
        <v>600000</v>
      </c>
      <c r="M49" s="126">
        <f t="shared" si="4"/>
        <v>14030600</v>
      </c>
      <c r="O49" s="132"/>
      <c r="P49" s="126">
        <f>M49-VLOOKUP(E49,'Bonos BV LPF 11-2023'!$B$6:$R$101,17,0)</f>
        <v>0</v>
      </c>
    </row>
    <row r="50" spans="2:16">
      <c r="B50" s="132" t="s">
        <v>232</v>
      </c>
      <c r="C50" s="132" t="s">
        <v>233</v>
      </c>
      <c r="D50" s="54" t="str">
        <f t="shared" si="0"/>
        <v>GIW5ZHZ7Z D D959</v>
      </c>
      <c r="E50" s="132" t="s">
        <v>214</v>
      </c>
      <c r="G50" s="126">
        <f>VLOOKUP(E50,'Bonos BV LPF 11-2023'!B:J,9,0)</f>
        <v>46764900</v>
      </c>
      <c r="I50" s="126">
        <f>VLOOKUP(E50,'Bonos BV LPF 11-2023'!$B$7:$M$187,12,0)</f>
        <v>400000</v>
      </c>
      <c r="J50" s="126">
        <f t="shared" si="3"/>
        <v>46364900</v>
      </c>
      <c r="L50" s="126">
        <f>VLOOKUP(E50,'Bonos BV LPF 11-2023'!$B$7:$Q$155,16,0)</f>
        <v>1000000</v>
      </c>
      <c r="M50" s="126">
        <f t="shared" si="4"/>
        <v>45364900</v>
      </c>
      <c r="O50" s="132"/>
      <c r="P50" s="126">
        <f>M50-VLOOKUP(E50,'Bonos BV LPF 11-2023'!$B$6:$R$101,17,0)</f>
        <v>0</v>
      </c>
    </row>
    <row r="51" spans="2:16">
      <c r="B51" s="132" t="s">
        <v>232</v>
      </c>
      <c r="C51" s="132" t="s">
        <v>314</v>
      </c>
      <c r="D51" s="54" t="str">
        <f t="shared" si="0"/>
        <v>GIW5ZHZ7Z D D07A</v>
      </c>
      <c r="E51" s="132" t="s">
        <v>214</v>
      </c>
      <c r="G51" s="126">
        <f>VLOOKUP(E51,'Bonos BV LPF 11-2023'!B:J,9,0)</f>
        <v>46764900</v>
      </c>
      <c r="I51" s="126">
        <f>VLOOKUP(E51,'Bonos BV LPF 11-2023'!$B$7:$M$187,12,0)</f>
        <v>400000</v>
      </c>
      <c r="J51" s="126">
        <f t="shared" si="3"/>
        <v>46364900</v>
      </c>
      <c r="L51" s="126">
        <f>VLOOKUP(E51,'Bonos BV LPF 11-2023'!$B$7:$Q$155,16,0)</f>
        <v>1000000</v>
      </c>
      <c r="M51" s="126">
        <f t="shared" si="4"/>
        <v>45364900</v>
      </c>
      <c r="O51" s="132"/>
      <c r="P51" s="126">
        <f>M51-VLOOKUP(E51,'Bonos BV LPF 11-2023'!$B$6:$R$101,17,0)</f>
        <v>0</v>
      </c>
    </row>
    <row r="52" spans="2:16">
      <c r="B52" s="132" t="s">
        <v>232</v>
      </c>
      <c r="C52" s="132" t="s">
        <v>234</v>
      </c>
      <c r="D52" s="54" t="str">
        <f t="shared" si="0"/>
        <v>GIW5ZHZ7Z D D958</v>
      </c>
      <c r="E52" s="132" t="s">
        <v>216</v>
      </c>
      <c r="G52" s="126">
        <f>VLOOKUP(E52,'Bonos BV LPF 11-2023'!B:J,9,0)</f>
        <v>51314900</v>
      </c>
      <c r="I52" s="126">
        <f>VLOOKUP(E52,'Bonos BV LPF 11-2023'!$B$7:$M$187,12,0)</f>
        <v>400000</v>
      </c>
      <c r="J52" s="126">
        <f t="shared" si="3"/>
        <v>50914900</v>
      </c>
      <c r="L52" s="126">
        <f>VLOOKUP(E52,'Bonos BV LPF 11-2023'!$B$7:$Q$155,16,0)</f>
        <v>1000000</v>
      </c>
      <c r="M52" s="126">
        <f t="shared" si="4"/>
        <v>49914900</v>
      </c>
      <c r="O52" s="132"/>
      <c r="P52" s="126">
        <f>M52-VLOOKUP(E52,'Bonos BV LPF 11-2023'!$B$6:$R$101,17,0)</f>
        <v>0</v>
      </c>
    </row>
    <row r="53" spans="2:16">
      <c r="B53" s="132" t="s">
        <v>232</v>
      </c>
      <c r="C53" s="132" t="s">
        <v>315</v>
      </c>
      <c r="D53" s="54" t="str">
        <f t="shared" si="0"/>
        <v>GIW5ZHZ7Z D D07B</v>
      </c>
      <c r="E53" s="132" t="s">
        <v>216</v>
      </c>
      <c r="G53" s="126">
        <f>VLOOKUP(E53,'Bonos BV LPF 11-2023'!B:J,9,0)</f>
        <v>51314900</v>
      </c>
      <c r="I53" s="126">
        <f>VLOOKUP(E53,'Bonos BV LPF 11-2023'!$B$7:$M$187,12,0)</f>
        <v>400000</v>
      </c>
      <c r="J53" s="126">
        <f t="shared" si="3"/>
        <v>50914900</v>
      </c>
      <c r="L53" s="126">
        <f>VLOOKUP(E53,'Bonos BV LPF 11-2023'!$B$7:$Q$155,16,0)</f>
        <v>1000000</v>
      </c>
      <c r="M53" s="126">
        <f t="shared" si="4"/>
        <v>49914900</v>
      </c>
      <c r="O53" s="132"/>
      <c r="P53" s="126">
        <f>M53-VLOOKUP(E53,'Bonos BV LPF 11-2023'!$B$6:$R$101,17,0)</f>
        <v>0</v>
      </c>
    </row>
    <row r="54" spans="2:16">
      <c r="B54" s="132" t="s">
        <v>235</v>
      </c>
      <c r="C54" s="132" t="s">
        <v>234</v>
      </c>
      <c r="D54" s="54" t="str">
        <f t="shared" si="0"/>
        <v>GIW5YCZ7Z D D958</v>
      </c>
      <c r="E54" s="132" t="s">
        <v>218</v>
      </c>
      <c r="G54" s="126">
        <f>VLOOKUP(E54,'Bonos BV LPF 11-2023'!B:J,9,0)</f>
        <v>55864900</v>
      </c>
      <c r="I54" s="126">
        <f>VLOOKUP(E54,'Bonos BV LPF 11-2023'!$B$7:$M$187,12,0)</f>
        <v>400000</v>
      </c>
      <c r="J54" s="126">
        <f t="shared" si="3"/>
        <v>55464900</v>
      </c>
      <c r="L54" s="126">
        <f>VLOOKUP(E54,'Bonos BV LPF 11-2023'!$B$7:$Q$155,16,0)</f>
        <v>1000000</v>
      </c>
      <c r="M54" s="126">
        <f t="shared" si="4"/>
        <v>54464900</v>
      </c>
      <c r="O54" s="132"/>
      <c r="P54" s="126">
        <f>M54-VLOOKUP(E54,'Bonos BV LPF 11-2023'!$B$6:$R$101,17,0)</f>
        <v>0</v>
      </c>
    </row>
    <row r="55" spans="2:16">
      <c r="B55" s="132" t="s">
        <v>235</v>
      </c>
      <c r="C55" s="132" t="s">
        <v>315</v>
      </c>
      <c r="D55" s="54" t="str">
        <f t="shared" si="0"/>
        <v>GIW5YCZ7Z D D07B</v>
      </c>
      <c r="E55" s="132" t="s">
        <v>218</v>
      </c>
      <c r="G55" s="126">
        <f>VLOOKUP(E55,'Bonos BV LPF 11-2023'!B:J,9,0)</f>
        <v>55864900</v>
      </c>
      <c r="I55" s="126">
        <f>VLOOKUP(E55,'Bonos BV LPF 11-2023'!$B$7:$M$187,12,0)</f>
        <v>400000</v>
      </c>
      <c r="J55" s="126">
        <f t="shared" si="3"/>
        <v>55464900</v>
      </c>
      <c r="L55" s="126">
        <f>VLOOKUP(E55,'Bonos BV LPF 11-2023'!$B$7:$Q$155,16,0)</f>
        <v>1000000</v>
      </c>
      <c r="M55" s="126">
        <f t="shared" si="4"/>
        <v>54464900</v>
      </c>
      <c r="O55" s="132"/>
      <c r="P55" s="126">
        <f>M55-VLOOKUP(E55,'Bonos BV LPF 11-2023'!$B$6:$R$101,17,0)</f>
        <v>0</v>
      </c>
    </row>
    <row r="56" spans="2:16">
      <c r="B56" s="132" t="s">
        <v>142</v>
      </c>
      <c r="C56" s="132" t="s">
        <v>101</v>
      </c>
      <c r="D56" s="54" t="str">
        <f t="shared" si="0"/>
        <v>GKW5ZGZ7Z D D921</v>
      </c>
      <c r="E56" s="132" t="s">
        <v>134</v>
      </c>
      <c r="G56" s="126">
        <f>VLOOKUP(E56,'Bonos BV LPF 11-2023'!B:J,9,0)</f>
        <v>29725500</v>
      </c>
      <c r="I56" s="126">
        <f>VLOOKUP(E56,'Bonos BV LPF 11-2023'!$B$7:$M$187,12,0)</f>
        <v>300000</v>
      </c>
      <c r="J56" s="126">
        <f t="shared" si="3"/>
        <v>29425500</v>
      </c>
      <c r="L56" s="126">
        <f>VLOOKUP(E56,'Bonos BV LPF 11-2023'!$B$7:$Q$155,16,0)</f>
        <v>1000000</v>
      </c>
      <c r="M56" s="126">
        <f t="shared" si="4"/>
        <v>28425500</v>
      </c>
      <c r="O56" s="132"/>
      <c r="P56" s="126">
        <f>M56-VLOOKUP(E56,'Bonos BV LPF 11-2023'!$B$6:$R$101,17,0)</f>
        <v>0</v>
      </c>
    </row>
    <row r="57" spans="2:16">
      <c r="B57" s="132" t="s">
        <v>142</v>
      </c>
      <c r="C57" s="132" t="s">
        <v>148</v>
      </c>
      <c r="D57" s="54" t="str">
        <f t="shared" si="0"/>
        <v>GKW5ZGZ7Z D D09B</v>
      </c>
      <c r="E57" s="132" t="s">
        <v>134</v>
      </c>
      <c r="G57" s="126">
        <f>VLOOKUP(E57,'Bonos BV LPF 11-2023'!B:J,9,0)</f>
        <v>29725500</v>
      </c>
      <c r="I57" s="126">
        <f>VLOOKUP(E57,'Bonos BV LPF 11-2023'!$B$7:$M$187,12,0)</f>
        <v>300000</v>
      </c>
      <c r="J57" s="126">
        <f t="shared" si="3"/>
        <v>29425500</v>
      </c>
      <c r="L57" s="126">
        <f>VLOOKUP(E57,'Bonos BV LPF 11-2023'!$B$7:$Q$155,16,0)</f>
        <v>1000000</v>
      </c>
      <c r="M57" s="126">
        <f t="shared" si="4"/>
        <v>28425500</v>
      </c>
      <c r="O57" s="132"/>
      <c r="P57" s="126">
        <f>M57-VLOOKUP(E57,'Bonos BV LPF 11-2023'!$B$6:$R$101,17,0)</f>
        <v>0</v>
      </c>
    </row>
    <row r="58" spans="2:16">
      <c r="B58" s="133" t="s">
        <v>142</v>
      </c>
      <c r="C58" s="133" t="s">
        <v>147</v>
      </c>
      <c r="D58" s="54" t="str">
        <f t="shared" si="0"/>
        <v>GKW5ZGZ7Z D D922</v>
      </c>
      <c r="E58" s="133" t="s">
        <v>137</v>
      </c>
      <c r="G58" s="135">
        <v>38560500</v>
      </c>
      <c r="I58" s="135">
        <f>VLOOKUP(E58,'Bonos BV LPF 11-2023'!$B$7:$M$187,12,0)</f>
        <v>300000</v>
      </c>
      <c r="J58" s="135">
        <f t="shared" si="3"/>
        <v>38260500</v>
      </c>
      <c r="L58" s="135">
        <f>VLOOKUP(E58,'Bonos BV LPF 11-2023'!$B$7:$Q$155,16,0)</f>
        <v>1000000</v>
      </c>
      <c r="M58" s="135">
        <f t="shared" si="4"/>
        <v>37260500</v>
      </c>
      <c r="O58" s="133" t="s">
        <v>248</v>
      </c>
      <c r="P58" s="135">
        <f>M58-VLOOKUP(E58,'Bonos BV LPF 11-2023'!$B$6:$R$101,17,0)</f>
        <v>-665000</v>
      </c>
    </row>
    <row r="59" spans="2:16">
      <c r="B59" s="134" t="s">
        <v>142</v>
      </c>
      <c r="C59" s="134" t="s">
        <v>151</v>
      </c>
      <c r="D59" s="54" t="str">
        <f t="shared" si="0"/>
        <v>GKW5ZGZ7Z D D09C</v>
      </c>
      <c r="E59" s="134" t="s">
        <v>137</v>
      </c>
      <c r="G59" s="136">
        <f>VLOOKUP(E59,'Bonos BV LPF 11-2023'!B:J,9,0)</f>
        <v>39225500</v>
      </c>
      <c r="I59" s="136">
        <f>VLOOKUP(E59,'Bonos BV LPF 11-2023'!$B$7:$M$187,12,0)</f>
        <v>300000</v>
      </c>
      <c r="J59" s="136">
        <f t="shared" si="3"/>
        <v>38925500</v>
      </c>
      <c r="L59" s="136">
        <f>VLOOKUP(E59,'Bonos BV LPF 11-2023'!$B$7:$Q$155,16,0)</f>
        <v>1000000</v>
      </c>
      <c r="M59" s="136">
        <f t="shared" si="4"/>
        <v>37925500</v>
      </c>
      <c r="O59" s="134" t="s">
        <v>249</v>
      </c>
      <c r="P59" s="136">
        <f>M59-VLOOKUP(E59,'Bonos BV LPF 11-2023'!$B$6:$R$101,17,0)</f>
        <v>0</v>
      </c>
    </row>
    <row r="60" spans="2:16">
      <c r="B60" s="132" t="s">
        <v>143</v>
      </c>
      <c r="C60" s="132" t="s">
        <v>144</v>
      </c>
      <c r="D60" s="54" t="str">
        <f t="shared" si="0"/>
        <v>CZW5K6A1TEV1 D D418</v>
      </c>
      <c r="E60" s="132" t="s">
        <v>131</v>
      </c>
      <c r="G60" s="126">
        <f>VLOOKUP(E60,'Bonos BV LPF 11-2023'!B:J,9,0)</f>
        <v>21745500</v>
      </c>
      <c r="I60" s="126">
        <f>VLOOKUP(E60,'Bonos BV LPF 11-2023'!$B$7:$M$187,12,0)</f>
        <v>300000</v>
      </c>
      <c r="J60" s="126">
        <f t="shared" si="3"/>
        <v>21445500</v>
      </c>
      <c r="L60" s="126">
        <f>VLOOKUP(E60,'Bonos BV LPF 11-2023'!$B$7:$Q$155,16,0)</f>
        <v>600000</v>
      </c>
      <c r="M60" s="126">
        <f t="shared" si="4"/>
        <v>20845500</v>
      </c>
      <c r="O60" s="132"/>
      <c r="P60" s="126">
        <f>M60-VLOOKUP(E60,'Bonos BV LPF 11-2023'!$B$6:$R$101,17,0)</f>
        <v>0</v>
      </c>
    </row>
    <row r="61" spans="2:16">
      <c r="B61" s="132" t="s">
        <v>143</v>
      </c>
      <c r="C61" s="132" t="s">
        <v>149</v>
      </c>
      <c r="D61" s="54" t="str">
        <f t="shared" si="0"/>
        <v>CZW5K6A1TEV1 D D613</v>
      </c>
      <c r="E61" s="132" t="s">
        <v>131</v>
      </c>
      <c r="G61" s="126">
        <f>VLOOKUP(E61,'Bonos BV LPF 11-2023'!B:J,9,0)</f>
        <v>21745500</v>
      </c>
      <c r="I61" s="126">
        <f>VLOOKUP(E61,'Bonos BV LPF 11-2023'!$B$7:$M$187,12,0)</f>
        <v>300000</v>
      </c>
      <c r="J61" s="126">
        <f t="shared" si="3"/>
        <v>21445500</v>
      </c>
      <c r="L61" s="126">
        <f>VLOOKUP(E61,'Bonos BV LPF 11-2023'!$B$7:$Q$155,16,0)</f>
        <v>600000</v>
      </c>
      <c r="M61" s="126">
        <f t="shared" si="4"/>
        <v>20845500</v>
      </c>
      <c r="O61" s="132"/>
      <c r="P61" s="126">
        <f>M61-VLOOKUP(E61,'Bonos BV LPF 11-2023'!$B$6:$R$101,17,0)</f>
        <v>0</v>
      </c>
    </row>
    <row r="62" spans="2:16">
      <c r="B62" s="133" t="s">
        <v>229</v>
      </c>
      <c r="C62" s="133" t="s">
        <v>230</v>
      </c>
      <c r="D62" s="54" t="str">
        <f t="shared" si="0"/>
        <v>S8W8J461K G G24O</v>
      </c>
      <c r="E62" s="133" t="s">
        <v>221</v>
      </c>
      <c r="G62" s="135">
        <f>VLOOKUP(E62,'Bonos BV LPF 11-2023'!B:J,9,0)</f>
        <v>41444600</v>
      </c>
      <c r="I62" s="135">
        <f>VLOOKUP(E62,'Bonos BV LPF 11-2023'!$B$7:$M$187,12,0)</f>
        <v>400000</v>
      </c>
      <c r="J62" s="135">
        <f t="shared" si="3"/>
        <v>41044600</v>
      </c>
      <c r="L62" s="135">
        <f>VLOOKUP(E62,'Bonos BV LPF 11-2023'!$B$7:$Q$155,16,0)</f>
        <v>1000000</v>
      </c>
      <c r="M62" s="135">
        <f t="shared" si="4"/>
        <v>40044600</v>
      </c>
      <c r="O62" s="133" t="s">
        <v>291</v>
      </c>
      <c r="P62" s="135">
        <f>M62-VLOOKUP(E62,'Bonos BV LPF 11-2023'!$B$6:$R$101,17,0)</f>
        <v>0</v>
      </c>
    </row>
    <row r="63" spans="2:16">
      <c r="B63" s="134" t="s">
        <v>229</v>
      </c>
      <c r="C63" s="134" t="s">
        <v>287</v>
      </c>
      <c r="D63" s="54" t="str">
        <f t="shared" ref="D63:D88" si="5">B63&amp;" "&amp;LEFT(C63)&amp;" "&amp;RIGHT(C63,4)</f>
        <v>S8W8J461K G G2F8</v>
      </c>
      <c r="E63" s="134" t="s">
        <v>221</v>
      </c>
      <c r="G63" s="136">
        <v>41914600</v>
      </c>
      <c r="I63" s="136">
        <f>VLOOKUP(E63,'Bonos BV LPF 11-2023'!$B$7:$M$187,12,0)</f>
        <v>400000</v>
      </c>
      <c r="J63" s="136">
        <f t="shared" si="3"/>
        <v>41514600</v>
      </c>
      <c r="L63" s="136">
        <f>VLOOKUP(E63,'Bonos BV LPF 11-2023'!$B$7:$Q$155,16,0)</f>
        <v>1000000</v>
      </c>
      <c r="M63" s="136">
        <f t="shared" si="4"/>
        <v>40514600</v>
      </c>
      <c r="O63" s="134" t="s">
        <v>292</v>
      </c>
      <c r="P63" s="136">
        <f>M63-VLOOKUP(E63,'Bonos BV LPF 11-2023'!$B$6:$R$101,17,0)</f>
        <v>470000</v>
      </c>
    </row>
    <row r="64" spans="2:16">
      <c r="B64" s="133" t="s">
        <v>231</v>
      </c>
      <c r="C64" s="133" t="s">
        <v>230</v>
      </c>
      <c r="D64" s="54" t="str">
        <f t="shared" si="5"/>
        <v>S8W82FC5K G G24O</v>
      </c>
      <c r="E64" s="133" t="s">
        <v>223</v>
      </c>
      <c r="G64" s="135">
        <f>VLOOKUP(E64,'Bonos BV LPF 11-2023'!B:J,9,0)</f>
        <v>45110600</v>
      </c>
      <c r="I64" s="135">
        <f>VLOOKUP(E64,'Bonos BV LPF 11-2023'!$B$7:$M$187,12,0)</f>
        <v>400000</v>
      </c>
      <c r="J64" s="135">
        <f t="shared" si="3"/>
        <v>44710600</v>
      </c>
      <c r="L64" s="135">
        <f>VLOOKUP(E64,'Bonos BV LPF 11-2023'!$B$7:$Q$155,16,0)</f>
        <v>1000000</v>
      </c>
      <c r="M64" s="135">
        <f t="shared" si="4"/>
        <v>43710600</v>
      </c>
      <c r="O64" s="133" t="s">
        <v>291</v>
      </c>
      <c r="P64" s="135">
        <f>M64-VLOOKUP(E64,'Bonos BV LPF 11-2023'!$B$6:$R$101,17,0)</f>
        <v>0</v>
      </c>
    </row>
    <row r="65" spans="2:16">
      <c r="B65" s="134" t="s">
        <v>231</v>
      </c>
      <c r="C65" s="134" t="s">
        <v>287</v>
      </c>
      <c r="D65" s="54" t="str">
        <f t="shared" si="5"/>
        <v>S8W82FC5K G G2F8</v>
      </c>
      <c r="E65" s="134" t="s">
        <v>223</v>
      </c>
      <c r="G65" s="136">
        <v>45580600</v>
      </c>
      <c r="I65" s="136">
        <f>VLOOKUP(E65,'Bonos BV LPF 11-2023'!$B$7:$M$187,12,0)</f>
        <v>400000</v>
      </c>
      <c r="J65" s="136">
        <f t="shared" si="3"/>
        <v>45180600</v>
      </c>
      <c r="L65" s="136">
        <f>VLOOKUP(E65,'Bonos BV LPF 11-2023'!$B$7:$Q$155,16,0)</f>
        <v>1000000</v>
      </c>
      <c r="M65" s="136">
        <f t="shared" si="4"/>
        <v>44180600</v>
      </c>
      <c r="O65" s="134" t="s">
        <v>292</v>
      </c>
      <c r="P65" s="136">
        <f>M65-VLOOKUP(E65,'Bonos BV LPF 11-2023'!$B$6:$R$101,17,0)</f>
        <v>470000</v>
      </c>
    </row>
    <row r="66" spans="2:16">
      <c r="B66" s="132" t="s">
        <v>231</v>
      </c>
      <c r="C66" s="132" t="s">
        <v>288</v>
      </c>
      <c r="D66" s="54" t="str">
        <f t="shared" si="5"/>
        <v>S8W82FC5K G G2F9</v>
      </c>
      <c r="E66" s="132" t="s">
        <v>225</v>
      </c>
      <c r="G66" s="126">
        <f>VLOOKUP(E66,'Bonos BV LPF 11-2023'!B:J,9,0)</f>
        <v>49246600</v>
      </c>
      <c r="I66" s="126">
        <f>VLOOKUP(E66,'Bonos BV LPF 11-2023'!$B$7:$M$187,12,0)</f>
        <v>400000</v>
      </c>
      <c r="J66" s="126">
        <f t="shared" si="3"/>
        <v>48846600</v>
      </c>
      <c r="L66" s="126">
        <f>VLOOKUP(E66,'Bonos BV LPF 11-2023'!$B$7:$Q$155,16,0)</f>
        <v>1000000</v>
      </c>
      <c r="M66" s="126">
        <f t="shared" si="4"/>
        <v>47846600</v>
      </c>
      <c r="O66" s="132" t="s">
        <v>292</v>
      </c>
      <c r="P66" s="126">
        <f>M66-VLOOKUP(E66,'Bonos BV LPF 11-2023'!$B$6:$R$101,17,0)</f>
        <v>0</v>
      </c>
    </row>
    <row r="67" spans="2:16">
      <c r="B67" s="132" t="s">
        <v>102</v>
      </c>
      <c r="C67" s="132" t="s">
        <v>123</v>
      </c>
      <c r="D67" s="54" t="str">
        <f t="shared" si="5"/>
        <v>S1W7L961F D D0S9</v>
      </c>
      <c r="E67" s="132" t="s">
        <v>87</v>
      </c>
      <c r="G67" s="126">
        <f>VLOOKUP(E67,'Bonos BV LPF 11-2023'!B:J,9,0)</f>
        <v>25370600</v>
      </c>
      <c r="I67" s="126">
        <f>VLOOKUP(E67,'Bonos BV LPF 11-2023'!$B$7:$M$187,12,0)</f>
        <v>400000</v>
      </c>
      <c r="J67" s="126">
        <f t="shared" si="3"/>
        <v>24970600</v>
      </c>
      <c r="L67" s="126">
        <f>VLOOKUP(E67,'Bonos BV LPF 11-2023'!$B$7:$Q$155,16,0)</f>
        <v>600000</v>
      </c>
      <c r="M67" s="126">
        <f t="shared" si="4"/>
        <v>24370600</v>
      </c>
      <c r="O67" s="132"/>
      <c r="P67" s="126">
        <f>M67-VLOOKUP(E67,'Bonos BV LPF 11-2023'!$B$6:$R$101,17,0)</f>
        <v>0</v>
      </c>
    </row>
    <row r="68" spans="2:16">
      <c r="B68" s="132" t="s">
        <v>102</v>
      </c>
      <c r="C68" s="132" t="s">
        <v>124</v>
      </c>
      <c r="D68" s="54" t="str">
        <f t="shared" si="5"/>
        <v>S1W7L961F G G26I</v>
      </c>
      <c r="E68" s="132" t="s">
        <v>89</v>
      </c>
      <c r="G68" s="126">
        <f>VLOOKUP(E68,'Bonos BV LPF 11-2023'!B:J,9,0)</f>
        <v>28190600</v>
      </c>
      <c r="I68" s="126">
        <f>VLOOKUP(E68,'Bonos BV LPF 11-2023'!$B$7:$M$187,12,0)</f>
        <v>400000</v>
      </c>
      <c r="J68" s="126">
        <f t="shared" si="3"/>
        <v>27790600</v>
      </c>
      <c r="L68" s="126">
        <f>VLOOKUP(E68,'Bonos BV LPF 11-2023'!$B$7:$Q$155,16,0)</f>
        <v>600000</v>
      </c>
      <c r="M68" s="126">
        <f t="shared" si="4"/>
        <v>27190600</v>
      </c>
      <c r="O68" s="132"/>
      <c r="P68" s="126">
        <f>M68-VLOOKUP(E68,'Bonos BV LPF 11-2023'!$B$6:$R$101,17,0)</f>
        <v>0</v>
      </c>
    </row>
    <row r="69" spans="2:16">
      <c r="B69" s="132" t="s">
        <v>103</v>
      </c>
      <c r="C69" s="132" t="s">
        <v>125</v>
      </c>
      <c r="D69" s="54" t="str">
        <f t="shared" si="5"/>
        <v>S1W7L961G G G26J</v>
      </c>
      <c r="E69" s="132" t="s">
        <v>90</v>
      </c>
      <c r="G69" s="126">
        <f>VLOOKUP(E69,'Bonos BV LPF 11-2023'!B:J,9,0)</f>
        <v>28942600</v>
      </c>
      <c r="I69" s="126">
        <f>VLOOKUP(E69,'Bonos BV LPF 11-2023'!$B$7:$M$187,12,0)</f>
        <v>400000</v>
      </c>
      <c r="J69" s="126">
        <f t="shared" si="3"/>
        <v>28542600</v>
      </c>
      <c r="L69" s="126">
        <f>VLOOKUP(E69,'Bonos BV LPF 11-2023'!$B$7:$Q$155,16,0)</f>
        <v>600000</v>
      </c>
      <c r="M69" s="126">
        <f t="shared" si="4"/>
        <v>27942600</v>
      </c>
      <c r="O69" s="132"/>
      <c r="P69" s="126">
        <f>M69-VLOOKUP(E69,'Bonos BV LPF 11-2023'!$B$6:$R$101,17,0)</f>
        <v>0</v>
      </c>
    </row>
    <row r="70" spans="2:16">
      <c r="B70" s="132" t="s">
        <v>119</v>
      </c>
      <c r="C70" s="132" t="s">
        <v>120</v>
      </c>
      <c r="D70" s="54" t="str">
        <f t="shared" si="5"/>
        <v>S1W72HC5M D D0RT</v>
      </c>
      <c r="E70" s="132" t="s">
        <v>116</v>
      </c>
      <c r="G70" s="126">
        <f>VLOOKUP(E70,'Bonos BV LPF 11-2023'!B:J,9,0)</f>
        <v>29130600</v>
      </c>
      <c r="I70" s="126">
        <f>VLOOKUP(E70,'Bonos BV LPF 11-2023'!$B$7:$M$187,12,0)</f>
        <v>400000</v>
      </c>
      <c r="J70" s="126">
        <f t="shared" si="3"/>
        <v>28730600</v>
      </c>
      <c r="L70" s="126">
        <f>VLOOKUP(E70,'Bonos BV LPF 11-2023'!$B$7:$Q$155,16,0)</f>
        <v>600000</v>
      </c>
      <c r="M70" s="126">
        <f t="shared" si="4"/>
        <v>28130600</v>
      </c>
      <c r="O70" s="132"/>
      <c r="P70" s="126">
        <f>M70-VLOOKUP(E70,'Bonos BV LPF 11-2023'!$B$6:$R$101,17,0)</f>
        <v>0</v>
      </c>
    </row>
    <row r="71" spans="2:16">
      <c r="B71" s="132" t="s">
        <v>121</v>
      </c>
      <c r="C71" s="132" t="s">
        <v>122</v>
      </c>
      <c r="D71" s="54" t="str">
        <f t="shared" si="5"/>
        <v>S1W72HC5N G G23K</v>
      </c>
      <c r="E71" s="132" t="s">
        <v>117</v>
      </c>
      <c r="G71" s="126">
        <f>VLOOKUP(E71,'Bonos BV LPF 11-2023'!B:J,9,0)</f>
        <v>35240600</v>
      </c>
      <c r="I71" s="126">
        <f>VLOOKUP(E71,'Bonos BV LPF 11-2023'!$B$7:$M$187,12,0)</f>
        <v>400000</v>
      </c>
      <c r="J71" s="126">
        <f t="shared" ref="J71:J100" si="6">G71-I71</f>
        <v>34840600</v>
      </c>
      <c r="L71" s="126">
        <f>VLOOKUP(E71,'Bonos BV LPF 11-2023'!$B$7:$Q$155,16,0)</f>
        <v>600000</v>
      </c>
      <c r="M71" s="126">
        <f t="shared" ref="M71:M100" si="7">J71-L71</f>
        <v>34240600</v>
      </c>
      <c r="O71" s="132"/>
      <c r="P71" s="126">
        <f>M71-VLOOKUP(E71,'Bonos BV LPF 11-2023'!$B$6:$R$101,17,0)</f>
        <v>0</v>
      </c>
    </row>
    <row r="72" spans="2:16">
      <c r="B72" s="132" t="s">
        <v>121</v>
      </c>
      <c r="C72" s="132" t="s">
        <v>129</v>
      </c>
      <c r="D72" s="54" t="str">
        <f t="shared" si="5"/>
        <v>S1W72HC5N G G24H</v>
      </c>
      <c r="E72" s="132" t="s">
        <v>118</v>
      </c>
      <c r="G72" s="126">
        <f>VLOOKUP(E72,'Bonos BV LPF 11-2023'!B:J,9,0)</f>
        <v>41820600</v>
      </c>
      <c r="I72" s="126">
        <f>VLOOKUP(E72,'Bonos BV LPF 11-2023'!$B$7:$M$187,12,0)</f>
        <v>400000</v>
      </c>
      <c r="J72" s="126">
        <f t="shared" si="6"/>
        <v>41420600</v>
      </c>
      <c r="L72" s="126">
        <f>VLOOKUP(E72,'Bonos BV LPF 11-2023'!$B$7:$Q$155,16,0)</f>
        <v>600000</v>
      </c>
      <c r="M72" s="126">
        <f t="shared" si="7"/>
        <v>40820600</v>
      </c>
      <c r="O72" s="132"/>
      <c r="P72" s="126">
        <f>M72-VLOOKUP(E72,'Bonos BV LPF 11-2023'!$B$6:$R$101,17,0)</f>
        <v>0</v>
      </c>
    </row>
    <row r="73" spans="2:16">
      <c r="B73" s="132" t="s">
        <v>107</v>
      </c>
      <c r="C73" s="132" t="s">
        <v>145</v>
      </c>
      <c r="D73" s="54" t="str">
        <f t="shared" si="5"/>
        <v>SZB72FC5K E E346</v>
      </c>
      <c r="E73" s="132" t="s">
        <v>96</v>
      </c>
      <c r="G73" s="126">
        <f>VLOOKUP(E73,'Bonos BV LPF 11-2023'!B:J,9,0)</f>
        <v>45252963</v>
      </c>
      <c r="I73" s="126">
        <f>VLOOKUP(E73,'Bonos BV LPF 11-2023'!$B$7:$M$187,12,0)</f>
        <v>0</v>
      </c>
      <c r="J73" s="126">
        <f t="shared" si="6"/>
        <v>45252963</v>
      </c>
      <c r="L73" s="126">
        <f>VLOOKUP(E73,'Bonos BV LPF 11-2023'!$B$7:$Q$155,16,0)</f>
        <v>0</v>
      </c>
      <c r="M73" s="126">
        <f t="shared" si="7"/>
        <v>45252963</v>
      </c>
      <c r="O73" s="132"/>
      <c r="P73" s="126">
        <f>M73-VLOOKUP(E73,'Bonos BV LPF 11-2023'!$B$6:$R$101,17,0)</f>
        <v>0</v>
      </c>
    </row>
    <row r="74" spans="2:16">
      <c r="B74" s="132" t="s">
        <v>108</v>
      </c>
      <c r="C74" s="132" t="s">
        <v>146</v>
      </c>
      <c r="D74" s="54" t="str">
        <f t="shared" si="5"/>
        <v>SZB92FC5K H H130</v>
      </c>
      <c r="E74" s="132" t="s">
        <v>98</v>
      </c>
      <c r="G74" s="126">
        <f>VLOOKUP(E74,'Bonos BV LPF 11-2023'!B:J,9,0)</f>
        <v>45695643</v>
      </c>
      <c r="I74" s="126">
        <f>VLOOKUP(E74,'Bonos BV LPF 11-2023'!$B$7:$M$187,12,0)</f>
        <v>0</v>
      </c>
      <c r="J74" s="126">
        <f t="shared" si="6"/>
        <v>45695643</v>
      </c>
      <c r="L74" s="126">
        <f>VLOOKUP(E74,'Bonos BV LPF 11-2023'!$B$7:$Q$155,16,0)</f>
        <v>0</v>
      </c>
      <c r="M74" s="126">
        <f t="shared" si="7"/>
        <v>45695643</v>
      </c>
      <c r="O74" s="132"/>
      <c r="P74" s="126">
        <f>M74-VLOOKUP(E74,'Bonos BV LPF 11-2023'!$B$6:$R$101,17,0)</f>
        <v>0</v>
      </c>
    </row>
    <row r="75" spans="2:16">
      <c r="B75" s="132" t="s">
        <v>316</v>
      </c>
      <c r="C75" s="132" t="s">
        <v>317</v>
      </c>
      <c r="D75" s="54" t="str">
        <f t="shared" si="5"/>
        <v>GWWD2J617 D D1GX</v>
      </c>
      <c r="E75" s="132" t="s">
        <v>295</v>
      </c>
      <c r="G75" s="126">
        <f>VLOOKUP(E75,'Bonos BV LPF 11-2023'!B:J,9,0)</f>
        <v>20012600</v>
      </c>
      <c r="I75" s="126">
        <f>VLOOKUP(E75,'Bonos BV LPF 11-2023'!$B$7:$M$187,12,0)</f>
        <v>500000</v>
      </c>
      <c r="J75" s="126">
        <f t="shared" si="6"/>
        <v>19512600</v>
      </c>
      <c r="L75" s="126">
        <f>VLOOKUP(E75,'Bonos BV LPF 11-2023'!$B$7:$Q$155,16,0)</f>
        <v>800000</v>
      </c>
      <c r="M75" s="126">
        <f t="shared" si="7"/>
        <v>18712600</v>
      </c>
      <c r="O75" s="132" t="s">
        <v>293</v>
      </c>
      <c r="P75" s="126">
        <f>M75-VLOOKUP(E75,'Bonos BV LPF 11-2023'!$B$6:$R$101,17,0)</f>
        <v>0</v>
      </c>
    </row>
    <row r="76" spans="2:16">
      <c r="B76" s="132" t="s">
        <v>74</v>
      </c>
      <c r="C76" s="132" t="s">
        <v>239</v>
      </c>
      <c r="D76" s="54" t="str">
        <f t="shared" si="5"/>
        <v>GWWD2J61F D D1H1</v>
      </c>
      <c r="E76" s="132" t="s">
        <v>296</v>
      </c>
      <c r="G76" s="126">
        <f>VLOOKUP(E76,'Bonos BV LPF 11-2023'!B:J,9,0)</f>
        <v>21704600</v>
      </c>
      <c r="I76" s="126">
        <f>VLOOKUP(E76,'Bonos BV LPF 11-2023'!$B$7:$M$187,12,0)</f>
        <v>500000</v>
      </c>
      <c r="J76" s="126">
        <f t="shared" si="6"/>
        <v>21204600</v>
      </c>
      <c r="L76" s="126">
        <f>VLOOKUP(E76,'Bonos BV LPF 11-2023'!$B$7:$Q$155,16,0)</f>
        <v>600000</v>
      </c>
      <c r="M76" s="126">
        <f t="shared" si="7"/>
        <v>20604600</v>
      </c>
      <c r="O76" s="132" t="s">
        <v>293</v>
      </c>
      <c r="P76" s="126">
        <f>M76-VLOOKUP(E76,'Bonos BV LPF 11-2023'!$B$6:$R$101,17,0)</f>
        <v>0</v>
      </c>
    </row>
    <row r="77" spans="2:16">
      <c r="B77" s="133" t="s">
        <v>318</v>
      </c>
      <c r="C77" s="133" t="s">
        <v>347</v>
      </c>
      <c r="D77" s="54" t="str">
        <f t="shared" si="5"/>
        <v>GWWD2J61G D D0VD</v>
      </c>
      <c r="E77" s="133" t="s">
        <v>297</v>
      </c>
      <c r="G77" s="135">
        <v>23584600</v>
      </c>
      <c r="I77" s="135">
        <f>VLOOKUP(E77,'Bonos BV LPF 11-2023'!$B$7:$M$187,12,0)</f>
        <v>500000</v>
      </c>
      <c r="J77" s="135">
        <f t="shared" si="6"/>
        <v>23084600</v>
      </c>
      <c r="L77" s="135">
        <f>VLOOKUP(E77,'Bonos BV LPF 11-2023'!$B$7:$Q$155,16,0)</f>
        <v>600000</v>
      </c>
      <c r="M77" s="135">
        <f t="shared" si="7"/>
        <v>22484600</v>
      </c>
      <c r="O77" s="133" t="s">
        <v>250</v>
      </c>
      <c r="P77" s="135">
        <f>M77-VLOOKUP(E77,'Bonos BV LPF 11-2023'!$B$6:$R$101,17,0)</f>
        <v>-282000</v>
      </c>
    </row>
    <row r="78" spans="2:16">
      <c r="B78" s="133" t="s">
        <v>318</v>
      </c>
      <c r="C78" s="133" t="s">
        <v>319</v>
      </c>
      <c r="D78" s="54" t="str">
        <f t="shared" si="5"/>
        <v>GWWD2J61G D D0XX</v>
      </c>
      <c r="E78" s="133" t="s">
        <v>297</v>
      </c>
      <c r="G78" s="135">
        <v>23678600</v>
      </c>
      <c r="I78" s="135">
        <f>VLOOKUP(E78,'Bonos BV LPF 11-2023'!$B$7:$M$187,12,0)</f>
        <v>500000</v>
      </c>
      <c r="J78" s="135">
        <f t="shared" si="6"/>
        <v>23178600</v>
      </c>
      <c r="L78" s="135">
        <f>VLOOKUP(E78,'Bonos BV LPF 11-2023'!$B$7:$Q$155,16,0)</f>
        <v>600000</v>
      </c>
      <c r="M78" s="135">
        <f t="shared" si="7"/>
        <v>22578600</v>
      </c>
      <c r="O78" s="133" t="s">
        <v>251</v>
      </c>
      <c r="P78" s="135">
        <f>M78-VLOOKUP(E78,'Bonos BV LPF 11-2023'!$B$6:$R$101,17,0)</f>
        <v>-188000</v>
      </c>
    </row>
    <row r="79" spans="2:16">
      <c r="B79" s="134" t="s">
        <v>318</v>
      </c>
      <c r="C79" s="134" t="s">
        <v>320</v>
      </c>
      <c r="D79" s="54" t="str">
        <f t="shared" si="5"/>
        <v>GWWD2J61G D D1H3</v>
      </c>
      <c r="E79" s="134" t="s">
        <v>297</v>
      </c>
      <c r="G79" s="136">
        <f>VLOOKUP(E79,'Bonos BV LPF 11-2023'!B:J,9,0)</f>
        <v>23866600</v>
      </c>
      <c r="I79" s="136">
        <f>VLOOKUP(E79,'Bonos BV LPF 11-2023'!$B$7:$M$187,12,0)</f>
        <v>500000</v>
      </c>
      <c r="J79" s="136">
        <f t="shared" si="6"/>
        <v>23366600</v>
      </c>
      <c r="L79" s="136">
        <f>VLOOKUP(E79,'Bonos BV LPF 11-2023'!$B$7:$Q$155,16,0)</f>
        <v>600000</v>
      </c>
      <c r="M79" s="136">
        <f t="shared" si="7"/>
        <v>22766600</v>
      </c>
      <c r="O79" s="134" t="s">
        <v>293</v>
      </c>
      <c r="P79" s="136">
        <f>M79-VLOOKUP(E79,'Bonos BV LPF 11-2023'!$B$6:$R$101,17,0)</f>
        <v>0</v>
      </c>
    </row>
    <row r="80" spans="2:16">
      <c r="B80" s="133" t="s">
        <v>74</v>
      </c>
      <c r="C80" s="133" t="s">
        <v>78</v>
      </c>
      <c r="D80" s="54" t="str">
        <f t="shared" si="5"/>
        <v>GWWD2J61F D D0CG</v>
      </c>
      <c r="E80" s="133" t="s">
        <v>72</v>
      </c>
      <c r="G80" s="135">
        <v>24712600</v>
      </c>
      <c r="I80" s="135">
        <f>VLOOKUP(E80,'Bonos BV LPF 11-2023'!$B$7:$M$187,12,0)</f>
        <v>500000</v>
      </c>
      <c r="J80" s="135">
        <f t="shared" si="6"/>
        <v>24212600</v>
      </c>
      <c r="L80" s="135">
        <f>VLOOKUP(E80,'Bonos BV LPF 11-2023'!$B$7:$Q$155,16,0)</f>
        <v>600000</v>
      </c>
      <c r="M80" s="135">
        <f t="shared" si="7"/>
        <v>23612600</v>
      </c>
      <c r="O80" s="133" t="s">
        <v>252</v>
      </c>
      <c r="P80" s="135">
        <f>M80-VLOOKUP(E80,'Bonos BV LPF 11-2023'!$B$6:$R$101,17,0)</f>
        <v>-282000</v>
      </c>
    </row>
    <row r="81" spans="2:16">
      <c r="B81" s="134" t="s">
        <v>74</v>
      </c>
      <c r="C81" s="134" t="s">
        <v>196</v>
      </c>
      <c r="D81" s="54" t="str">
        <f t="shared" si="5"/>
        <v>GWWD2J61F D D0XW</v>
      </c>
      <c r="E81" s="134" t="s">
        <v>72</v>
      </c>
      <c r="G81" s="136">
        <f>VLOOKUP(E81,'Bonos BV LPF 11-2023'!B:J,9,0)</f>
        <v>24994600</v>
      </c>
      <c r="I81" s="136">
        <f>VLOOKUP(E81,'Bonos BV LPF 11-2023'!$B$7:$M$187,12,0)</f>
        <v>500000</v>
      </c>
      <c r="J81" s="136">
        <f t="shared" si="6"/>
        <v>24494600</v>
      </c>
      <c r="L81" s="136">
        <f>VLOOKUP(E81,'Bonos BV LPF 11-2023'!$B$7:$Q$155,16,0)</f>
        <v>600000</v>
      </c>
      <c r="M81" s="136">
        <f t="shared" si="7"/>
        <v>23894600</v>
      </c>
      <c r="O81" s="134" t="s">
        <v>253</v>
      </c>
      <c r="P81" s="136">
        <f>M81-VLOOKUP(E81,'Bonos BV LPF 11-2023'!$B$6:$R$101,17,0)</f>
        <v>0</v>
      </c>
    </row>
    <row r="82" spans="2:16">
      <c r="B82" s="134" t="s">
        <v>74</v>
      </c>
      <c r="C82" s="134" t="s">
        <v>240</v>
      </c>
      <c r="D82" s="54" t="str">
        <f t="shared" si="5"/>
        <v>GWWD2J61F D D1H2</v>
      </c>
      <c r="E82" s="134" t="s">
        <v>72</v>
      </c>
      <c r="G82" s="136">
        <f>VLOOKUP(E82,'Bonos BV LPF 11-2023'!B:J,9,0)</f>
        <v>24994600</v>
      </c>
      <c r="I82" s="136">
        <f>VLOOKUP(E82,'Bonos BV LPF 11-2023'!$B$7:$M$187,12,0)</f>
        <v>500000</v>
      </c>
      <c r="J82" s="136">
        <f t="shared" si="6"/>
        <v>24494600</v>
      </c>
      <c r="L82" s="136">
        <f>VLOOKUP(E82,'Bonos BV LPF 11-2023'!$B$7:$Q$155,16,0)</f>
        <v>600000</v>
      </c>
      <c r="M82" s="136">
        <f t="shared" si="7"/>
        <v>23894600</v>
      </c>
      <c r="O82" s="134" t="s">
        <v>253</v>
      </c>
      <c r="P82" s="136">
        <f>M82-VLOOKUP(E82,'Bonos BV LPF 11-2023'!$B$6:$R$101,17,0)</f>
        <v>0</v>
      </c>
    </row>
    <row r="83" spans="2:16">
      <c r="B83" s="133" t="s">
        <v>70</v>
      </c>
      <c r="C83" s="133" t="s">
        <v>130</v>
      </c>
      <c r="D83" s="54" t="str">
        <f t="shared" si="5"/>
        <v>GWWDD5G1U D D0VC</v>
      </c>
      <c r="E83" s="133" t="s">
        <v>63</v>
      </c>
      <c r="G83" s="135">
        <v>22362600</v>
      </c>
      <c r="I83" s="135">
        <f>VLOOKUP(E83,'Bonos BV LPF 11-2023'!$B$7:$M$187,12,0)</f>
        <v>500000</v>
      </c>
      <c r="J83" s="135">
        <f t="shared" si="6"/>
        <v>21862600</v>
      </c>
      <c r="L83" s="135">
        <f>VLOOKUP(E83,'Bonos BV LPF 11-2023'!$B$7:$Q$155,16,0)</f>
        <v>600000</v>
      </c>
      <c r="M83" s="135">
        <f t="shared" si="7"/>
        <v>21262600</v>
      </c>
      <c r="O83" s="133" t="s">
        <v>250</v>
      </c>
      <c r="P83" s="135">
        <f>M83-VLOOKUP(E83,'Bonos BV LPF 11-2023'!$B$6:$R$101,17,0)</f>
        <v>-282000</v>
      </c>
    </row>
    <row r="84" spans="2:16">
      <c r="B84" s="133" t="s">
        <v>70</v>
      </c>
      <c r="C84" s="133" t="s">
        <v>195</v>
      </c>
      <c r="D84" s="54" t="str">
        <f t="shared" si="5"/>
        <v>GWWDD5G1U D D0XM</v>
      </c>
      <c r="E84" s="133" t="s">
        <v>63</v>
      </c>
      <c r="G84" s="135">
        <v>22456600</v>
      </c>
      <c r="I84" s="135">
        <f>VLOOKUP(E84,'Bonos BV LPF 11-2023'!$B$7:$M$187,12,0)</f>
        <v>500000</v>
      </c>
      <c r="J84" s="135">
        <f t="shared" si="6"/>
        <v>21956600</v>
      </c>
      <c r="L84" s="135">
        <f>VLOOKUP(E84,'Bonos BV LPF 11-2023'!$B$7:$Q$155,16,0)</f>
        <v>600000</v>
      </c>
      <c r="M84" s="135">
        <f t="shared" si="7"/>
        <v>21356600</v>
      </c>
      <c r="O84" s="133" t="s">
        <v>251</v>
      </c>
      <c r="P84" s="135">
        <f>M84-VLOOKUP(E84,'Bonos BV LPF 11-2023'!$B$6:$R$101,17,0)</f>
        <v>-188000</v>
      </c>
    </row>
    <row r="85" spans="2:16">
      <c r="B85" s="134" t="s">
        <v>70</v>
      </c>
      <c r="C85" s="134" t="s">
        <v>239</v>
      </c>
      <c r="D85" s="54" t="str">
        <f t="shared" si="5"/>
        <v>GWWDD5G1U D D1H1</v>
      </c>
      <c r="E85" s="134" t="s">
        <v>63</v>
      </c>
      <c r="G85" s="136">
        <f>VLOOKUP(E85,'Bonos BV LPF 11-2023'!B:J,9,0)</f>
        <v>22644600</v>
      </c>
      <c r="I85" s="136">
        <f>VLOOKUP(E85,'Bonos BV LPF 11-2023'!$B$7:$M$187,12,0)</f>
        <v>500000</v>
      </c>
      <c r="J85" s="136">
        <f t="shared" si="6"/>
        <v>22144600</v>
      </c>
      <c r="L85" s="136">
        <f>VLOOKUP(E85,'Bonos BV LPF 11-2023'!$B$7:$Q$155,16,0)</f>
        <v>600000</v>
      </c>
      <c r="M85" s="136">
        <f t="shared" si="7"/>
        <v>21544600</v>
      </c>
      <c r="O85" s="134" t="s">
        <v>293</v>
      </c>
      <c r="P85" s="136">
        <f>M85-VLOOKUP(E85,'Bonos BV LPF 11-2023'!$B$6:$R$101,17,0)</f>
        <v>0</v>
      </c>
    </row>
    <row r="86" spans="2:16">
      <c r="B86" s="132" t="s">
        <v>70</v>
      </c>
      <c r="C86" s="132" t="s">
        <v>79</v>
      </c>
      <c r="D86" s="54" t="str">
        <f t="shared" si="5"/>
        <v>GWWDD5G1U D D0JU</v>
      </c>
      <c r="E86" s="132" t="s">
        <v>76</v>
      </c>
      <c r="G86" s="126">
        <f>VLOOKUP(E86,'Bonos BV LPF 11-2023'!B:J,9,0)</f>
        <v>27344600</v>
      </c>
      <c r="I86" s="126">
        <f>VLOOKUP(E86,'Bonos BV LPF 11-2023'!$B$7:$M$187,12,0)</f>
        <v>500000</v>
      </c>
      <c r="J86" s="126">
        <f t="shared" si="6"/>
        <v>26844600</v>
      </c>
      <c r="L86" s="126">
        <f>VLOOKUP(E86,'Bonos BV LPF 11-2023'!$B$7:$Q$155,16,0)</f>
        <v>600000</v>
      </c>
      <c r="M86" s="126">
        <f t="shared" si="7"/>
        <v>26244600</v>
      </c>
      <c r="O86" s="132"/>
      <c r="P86" s="126">
        <f>M86-VLOOKUP(E86,'Bonos BV LPF 11-2023'!$B$6:$R$101,17,0)</f>
        <v>0</v>
      </c>
    </row>
    <row r="87" spans="2:16">
      <c r="B87" s="132" t="s">
        <v>70</v>
      </c>
      <c r="C87" s="132" t="s">
        <v>289</v>
      </c>
      <c r="D87" s="54" t="str">
        <f t="shared" si="5"/>
        <v>GWWDD5G1U D D1H4</v>
      </c>
      <c r="E87" s="132" t="s">
        <v>76</v>
      </c>
      <c r="G87" s="126">
        <f>VLOOKUP(E87,'Bonos BV LPF 11-2023'!B:J,9,0)</f>
        <v>27344600</v>
      </c>
      <c r="I87" s="126">
        <f>VLOOKUP(E87,'Bonos BV LPF 11-2023'!$B$7:$M$187,12,0)</f>
        <v>500000</v>
      </c>
      <c r="J87" s="126">
        <f t="shared" si="6"/>
        <v>26844600</v>
      </c>
      <c r="L87" s="126">
        <f>VLOOKUP(E87,'Bonos BV LPF 11-2023'!$B$7:$Q$155,16,0)</f>
        <v>600000</v>
      </c>
      <c r="M87" s="126">
        <f t="shared" si="7"/>
        <v>26244600</v>
      </c>
      <c r="O87" s="132"/>
      <c r="P87" s="126">
        <f>M87-VLOOKUP(E87,'Bonos BV LPF 11-2023'!$B$6:$R$101,17,0)</f>
        <v>0</v>
      </c>
    </row>
    <row r="88" spans="2:16">
      <c r="B88" s="132" t="s">
        <v>71</v>
      </c>
      <c r="C88" s="132" t="s">
        <v>80</v>
      </c>
      <c r="D88" s="54" t="str">
        <f t="shared" si="5"/>
        <v>GWWDD5G1X D D0JV</v>
      </c>
      <c r="E88" s="132" t="s">
        <v>65</v>
      </c>
      <c r="G88" s="126">
        <f>VLOOKUP(E88,'Bonos BV LPF 11-2023'!B:J,9,0)</f>
        <v>31104600</v>
      </c>
      <c r="I88" s="126">
        <f>VLOOKUP(E88,'Bonos BV LPF 11-2023'!$B$7:$M$187,12,0)</f>
        <v>500000</v>
      </c>
      <c r="J88" s="126">
        <f t="shared" si="6"/>
        <v>30604600</v>
      </c>
      <c r="L88" s="126">
        <f>VLOOKUP(E88,'Bonos BV LPF 11-2023'!$B$7:$Q$155,16,0)</f>
        <v>600000</v>
      </c>
      <c r="M88" s="126">
        <f t="shared" si="7"/>
        <v>30004600</v>
      </c>
      <c r="O88" s="132"/>
      <c r="P88" s="126">
        <f>M88-VLOOKUP(E88,'Bonos BV LPF 11-2023'!$B$6:$R$101,17,0)</f>
        <v>0</v>
      </c>
    </row>
    <row r="89" spans="2:16">
      <c r="B89" s="132" t="s">
        <v>71</v>
      </c>
      <c r="C89" s="132" t="s">
        <v>290</v>
      </c>
      <c r="E89" s="132" t="s">
        <v>65</v>
      </c>
      <c r="G89" s="126">
        <f>VLOOKUP(E89,'Bonos BV LPF 11-2023'!B:J,9,0)</f>
        <v>31104600</v>
      </c>
      <c r="I89" s="126">
        <f>VLOOKUP(E89,'Bonos BV LPF 11-2023'!$B$7:$M$187,12,0)</f>
        <v>500000</v>
      </c>
      <c r="J89" s="126">
        <f t="shared" si="6"/>
        <v>30604600</v>
      </c>
      <c r="L89" s="126">
        <f>VLOOKUP(E89,'Bonos BV LPF 11-2023'!$B$7:$Q$155,16,0)</f>
        <v>600000</v>
      </c>
      <c r="M89" s="126">
        <f t="shared" si="7"/>
        <v>30004600</v>
      </c>
      <c r="O89" s="132"/>
      <c r="P89" s="126">
        <f>M89-VLOOKUP(E89,'Bonos BV LPF 11-2023'!$B$6:$R$101,17,0)</f>
        <v>0</v>
      </c>
    </row>
    <row r="90" spans="2:16">
      <c r="B90" s="132" t="s">
        <v>156</v>
      </c>
      <c r="C90" s="132" t="s">
        <v>158</v>
      </c>
      <c r="E90" s="132" t="s">
        <v>153</v>
      </c>
      <c r="G90" s="126">
        <f>VLOOKUP(E90,'Bonos BV LPF 11-2023'!B:J,9,0)</f>
        <v>30916600</v>
      </c>
      <c r="I90" s="126">
        <f>VLOOKUP(E90,'Bonos BV LPF 11-2023'!$B$7:$M$187,12,0)</f>
        <v>300000</v>
      </c>
      <c r="J90" s="126">
        <f t="shared" si="6"/>
        <v>30616600</v>
      </c>
      <c r="L90" s="126">
        <f>VLOOKUP(E90,'Bonos BV LPF 11-2023'!$B$7:$Q$155,16,0)</f>
        <v>600000</v>
      </c>
      <c r="M90" s="126">
        <f t="shared" si="7"/>
        <v>30016600</v>
      </c>
      <c r="O90" s="132"/>
      <c r="P90" s="126">
        <f>M90-VLOOKUP(E90,'Bonos BV LPF 11-2023'!$B$6:$R$101,17,0)</f>
        <v>0</v>
      </c>
    </row>
    <row r="91" spans="2:16">
      <c r="B91" s="132" t="s">
        <v>156</v>
      </c>
      <c r="C91" s="132" t="s">
        <v>157</v>
      </c>
      <c r="E91" s="132" t="s">
        <v>155</v>
      </c>
      <c r="G91" s="126">
        <f>VLOOKUP(E91,'Bonos BV LPF 11-2023'!B:J,9,0)</f>
        <v>37496600</v>
      </c>
      <c r="I91" s="126">
        <f>VLOOKUP(E91,'Bonos BV LPF 11-2023'!$B$7:$M$187,12,0)</f>
        <v>300000</v>
      </c>
      <c r="J91" s="126">
        <f t="shared" si="6"/>
        <v>37196600</v>
      </c>
      <c r="L91" s="126">
        <f>VLOOKUP(E91,'Bonos BV LPF 11-2023'!$B$7:$Q$155,16,0)</f>
        <v>600000</v>
      </c>
      <c r="M91" s="126">
        <f t="shared" si="7"/>
        <v>36596600</v>
      </c>
      <c r="O91" s="132"/>
      <c r="P91" s="126">
        <f>M91-VLOOKUP(E91,'Bonos BV LPF 11-2023'!$B$6:$R$101,17,0)</f>
        <v>0</v>
      </c>
    </row>
    <row r="92" spans="2:16">
      <c r="B92" s="133" t="s">
        <v>48</v>
      </c>
      <c r="C92" s="133" t="s">
        <v>104</v>
      </c>
      <c r="D92" s="54"/>
      <c r="E92" s="133" t="s">
        <v>85</v>
      </c>
      <c r="G92" s="135">
        <v>14372600</v>
      </c>
      <c r="I92" s="135">
        <f>VLOOKUP(E92,'Bonos BV LPF 11-2023'!$B$7:$M$187,12,0)</f>
        <v>400000</v>
      </c>
      <c r="J92" s="135">
        <f t="shared" si="6"/>
        <v>13972600</v>
      </c>
      <c r="L92" s="135">
        <f>VLOOKUP(E92,'Bonos BV LPF 11-2023'!$B$7:$Q$155,16,0)</f>
        <v>600000</v>
      </c>
      <c r="M92" s="135">
        <f t="shared" si="7"/>
        <v>13372600</v>
      </c>
      <c r="O92" s="133" t="s">
        <v>254</v>
      </c>
      <c r="P92" s="135">
        <f>M92-VLOOKUP(E92,'Bonos BV LPF 11-2023'!$B$6:$R$101,17,0)</f>
        <v>-188000</v>
      </c>
    </row>
    <row r="93" spans="2:16">
      <c r="B93" s="134" t="s">
        <v>48</v>
      </c>
      <c r="C93" s="134" t="s">
        <v>241</v>
      </c>
      <c r="D93" s="54"/>
      <c r="E93" s="134" t="s">
        <v>85</v>
      </c>
      <c r="G93" s="136">
        <v>14560600</v>
      </c>
      <c r="I93" s="136">
        <f>VLOOKUP(E93,'Bonos BV LPF 11-2023'!$B$7:$M$187,12,0)</f>
        <v>400000</v>
      </c>
      <c r="J93" s="136">
        <f t="shared" si="6"/>
        <v>14160600</v>
      </c>
      <c r="L93" s="136">
        <f>VLOOKUP(E93,'Bonos BV LPF 11-2023'!$B$7:$Q$155,16,0)</f>
        <v>600000</v>
      </c>
      <c r="M93" s="136">
        <f t="shared" si="7"/>
        <v>13560600</v>
      </c>
      <c r="O93" s="134" t="s">
        <v>294</v>
      </c>
      <c r="P93" s="136">
        <f>M93-VLOOKUP(E93,'Bonos BV LPF 11-2023'!$B$6:$R$101,17,0)</f>
        <v>0</v>
      </c>
    </row>
    <row r="94" spans="2:16">
      <c r="B94" s="134" t="s">
        <v>48</v>
      </c>
      <c r="C94" s="134" t="s">
        <v>348</v>
      </c>
      <c r="D94" s="54"/>
      <c r="E94" s="134" t="s">
        <v>85</v>
      </c>
      <c r="G94" s="136">
        <f>VLOOKUP(E94,'Bonos BV LPF 11-2023'!B:J,9,0)</f>
        <v>14560600</v>
      </c>
      <c r="I94" s="136">
        <f>VLOOKUP(E94,'Bonos BV LPF 11-2023'!$B$7:$M$187,12,0)</f>
        <v>400000</v>
      </c>
      <c r="J94" s="136">
        <f t="shared" si="6"/>
        <v>14160600</v>
      </c>
      <c r="L94" s="136">
        <f>VLOOKUP(E94,'Bonos BV LPF 11-2023'!$B$7:$Q$155,16,0)</f>
        <v>600000</v>
      </c>
      <c r="M94" s="136">
        <f t="shared" si="7"/>
        <v>13560600</v>
      </c>
      <c r="O94" s="134" t="s">
        <v>294</v>
      </c>
      <c r="P94" s="136">
        <f>M94-VLOOKUP(E94,'Bonos BV LPF 11-2023'!$B$6:$R$101,17,0)</f>
        <v>0</v>
      </c>
    </row>
    <row r="95" spans="2:16">
      <c r="B95" s="133" t="s">
        <v>48</v>
      </c>
      <c r="C95" s="133" t="s">
        <v>349</v>
      </c>
      <c r="D95" s="54"/>
      <c r="E95" s="133" t="s">
        <v>40</v>
      </c>
      <c r="G95" s="135">
        <v>15030600</v>
      </c>
      <c r="I95" s="135">
        <f>VLOOKUP(E95,'Bonos BV LPF 11-2023'!$B$7:$M$187,12,0)</f>
        <v>400000</v>
      </c>
      <c r="J95" s="135">
        <f t="shared" si="6"/>
        <v>14630600</v>
      </c>
      <c r="L95" s="135">
        <f>VLOOKUP(E95,'Bonos BV LPF 11-2023'!$B$7:$Q$155,16,0)</f>
        <v>600000</v>
      </c>
      <c r="M95" s="135">
        <f t="shared" si="7"/>
        <v>14030600</v>
      </c>
      <c r="O95" s="133" t="s">
        <v>350</v>
      </c>
      <c r="P95" s="135">
        <f>M95-VLOOKUP(E95,'Bonos BV LPF 11-2023'!$B$6:$R$101,17,0)</f>
        <v>-282000</v>
      </c>
    </row>
    <row r="96" spans="2:16">
      <c r="B96" s="133" t="s">
        <v>48</v>
      </c>
      <c r="C96" s="133" t="s">
        <v>105</v>
      </c>
      <c r="D96" s="54"/>
      <c r="E96" s="133" t="s">
        <v>40</v>
      </c>
      <c r="G96" s="135">
        <v>15124600</v>
      </c>
      <c r="I96" s="135">
        <f>VLOOKUP(E96,'Bonos BV LPF 11-2023'!$B$7:$M$187,12,0)</f>
        <v>400000</v>
      </c>
      <c r="J96" s="135">
        <f t="shared" si="6"/>
        <v>14724600</v>
      </c>
      <c r="L96" s="135">
        <f>VLOOKUP(E96,'Bonos BV LPF 11-2023'!$B$7:$Q$155,16,0)</f>
        <v>600000</v>
      </c>
      <c r="M96" s="135">
        <f t="shared" si="7"/>
        <v>14124600</v>
      </c>
      <c r="O96" s="133" t="s">
        <v>61</v>
      </c>
      <c r="P96" s="135">
        <f>M96-VLOOKUP(E96,'Bonos BV LPF 11-2023'!$B$6:$R$101,17,0)</f>
        <v>-188000</v>
      </c>
    </row>
    <row r="97" spans="2:16">
      <c r="B97" s="134" t="s">
        <v>48</v>
      </c>
      <c r="C97" s="134" t="s">
        <v>197</v>
      </c>
      <c r="D97" s="54"/>
      <c r="E97" s="134" t="s">
        <v>40</v>
      </c>
      <c r="G97" s="136">
        <f>VLOOKUP(E97,'Bonos BV LPF 11-2023'!B:J,9,0)</f>
        <v>15312600</v>
      </c>
      <c r="I97" s="136">
        <f>VLOOKUP(E97,'Bonos BV LPF 11-2023'!$B$7:$M$187,12,0)</f>
        <v>400000</v>
      </c>
      <c r="J97" s="136">
        <f t="shared" si="6"/>
        <v>14912600</v>
      </c>
      <c r="L97" s="136">
        <f>VLOOKUP(E97,'Bonos BV LPF 11-2023'!$B$7:$Q$155,16,0)</f>
        <v>600000</v>
      </c>
      <c r="M97" s="136">
        <f t="shared" si="7"/>
        <v>14312600</v>
      </c>
      <c r="O97" s="134" t="s">
        <v>351</v>
      </c>
      <c r="P97" s="136">
        <f>M97-VLOOKUP(E97,'Bonos BV LPF 11-2023'!$B$6:$R$101,17,0)</f>
        <v>0</v>
      </c>
    </row>
    <row r="98" spans="2:16">
      <c r="B98" s="133" t="s">
        <v>242</v>
      </c>
      <c r="C98" s="133" t="s">
        <v>243</v>
      </c>
      <c r="D98" s="54"/>
      <c r="E98" s="133" t="s">
        <v>237</v>
      </c>
      <c r="G98" s="135">
        <v>16722599.999999998</v>
      </c>
      <c r="I98" s="135">
        <f>VLOOKUP(E98,'Bonos BV LPF 11-2023'!$B$7:$M$187,12,0)</f>
        <v>400000</v>
      </c>
      <c r="J98" s="135">
        <f t="shared" si="6"/>
        <v>16322599.999999998</v>
      </c>
      <c r="L98" s="135">
        <f>VLOOKUP(E98,'Bonos BV LPF 11-2023'!$B$7:$Q$155,16,0)</f>
        <v>600000</v>
      </c>
      <c r="M98" s="135">
        <f t="shared" si="7"/>
        <v>15722599.999999998</v>
      </c>
      <c r="O98" s="133" t="s">
        <v>255</v>
      </c>
      <c r="P98" s="135">
        <f>M98-VLOOKUP(E98,'Bonos BV LPF 11-2023'!$B$6:$R$101,17,0)</f>
        <v>-188000.00000000186</v>
      </c>
    </row>
    <row r="99" spans="2:16">
      <c r="B99" s="134" t="s">
        <v>242</v>
      </c>
      <c r="C99" s="134" t="s">
        <v>244</v>
      </c>
      <c r="D99" s="54"/>
      <c r="E99" s="134" t="s">
        <v>237</v>
      </c>
      <c r="G99" s="136">
        <f>VLOOKUP(E99,'Bonos BV LPF 11-2023'!B:J,9,0)</f>
        <v>16910600</v>
      </c>
      <c r="I99" s="136">
        <f>VLOOKUP(E99,'Bonos BV LPF 11-2023'!$B$7:$M$187,12,0)</f>
        <v>400000</v>
      </c>
      <c r="J99" s="136">
        <f t="shared" si="6"/>
        <v>16510600</v>
      </c>
      <c r="L99" s="136">
        <f>VLOOKUP(E99,'Bonos BV LPF 11-2023'!$B$7:$Q$155,16,0)</f>
        <v>600000</v>
      </c>
      <c r="M99" s="136">
        <f t="shared" si="7"/>
        <v>15910600</v>
      </c>
      <c r="O99" s="134" t="s">
        <v>256</v>
      </c>
      <c r="P99" s="136">
        <f>M99-VLOOKUP(E99,'Bonos BV LPF 11-2023'!$B$6:$R$101,17,0)</f>
        <v>0</v>
      </c>
    </row>
    <row r="100" spans="2:16">
      <c r="B100" s="134" t="s">
        <v>242</v>
      </c>
      <c r="C100" s="134" t="s">
        <v>321</v>
      </c>
      <c r="D100" s="54"/>
      <c r="E100" s="134" t="s">
        <v>237</v>
      </c>
      <c r="G100" s="136">
        <f>VLOOKUP(E100,'Bonos BV LPF 11-2023'!B:J,9,0)</f>
        <v>16910600</v>
      </c>
      <c r="I100" s="136">
        <f>VLOOKUP(E100,'Bonos BV LPF 11-2023'!$B$7:$M$187,12,0)</f>
        <v>400000</v>
      </c>
      <c r="J100" s="136">
        <f t="shared" si="6"/>
        <v>16510600</v>
      </c>
      <c r="L100" s="136">
        <f>VLOOKUP(E100,'Bonos BV LPF 11-2023'!$B$7:$Q$155,16,0)</f>
        <v>600000</v>
      </c>
      <c r="M100" s="136">
        <f t="shared" si="7"/>
        <v>15910600</v>
      </c>
      <c r="O100" s="134" t="s">
        <v>256</v>
      </c>
      <c r="P100" s="136">
        <f>M100-VLOOKUP(E100,'Bonos BV LPF 11-2023'!$B$6:$R$101,17,0)</f>
        <v>0</v>
      </c>
    </row>
  </sheetData>
  <autoFilter ref="A6:P100" xr:uid="{00000000-0001-0000-0200-000000000000}"/>
  <mergeCells count="1">
    <mergeCell ref="E4:F4"/>
  </mergeCells>
  <phoneticPr fontId="12" type="noConversion"/>
  <conditionalFormatting sqref="P7:P43 P46:P57 P60:P61 P66:P76 P86:P91">
    <cfRule type="cellIs" dxfId="35" priority="64" operator="lessThan">
      <formula>0</formula>
    </cfRule>
  </conditionalFormatting>
  <conditionalFormatting sqref="P36">
    <cfRule type="cellIs" dxfId="34" priority="40" operator="lessThan">
      <formula>0</formula>
    </cfRule>
  </conditionalFormatting>
  <conditionalFormatting sqref="P37">
    <cfRule type="cellIs" dxfId="33" priority="36" operator="lessThan">
      <formula>0</formula>
    </cfRule>
  </conditionalFormatting>
  <conditionalFormatting sqref="P38">
    <cfRule type="cellIs" dxfId="32" priority="35" operator="lessThan">
      <formula>0</formula>
    </cfRule>
  </conditionalFormatting>
  <conditionalFormatting sqref="P49">
    <cfRule type="cellIs" dxfId="31" priority="34" operator="lessThan">
      <formula>0</formula>
    </cfRule>
  </conditionalFormatting>
  <conditionalFormatting sqref="P50">
    <cfRule type="cellIs" dxfId="30" priority="33" operator="lessThan">
      <formula>0</formula>
    </cfRule>
  </conditionalFormatting>
  <conditionalFormatting sqref="P53">
    <cfRule type="cellIs" dxfId="29" priority="32" operator="lessThan">
      <formula>0</formula>
    </cfRule>
  </conditionalFormatting>
  <conditionalFormatting sqref="P54">
    <cfRule type="cellIs" dxfId="28" priority="31" operator="lessThan">
      <formula>0</formula>
    </cfRule>
  </conditionalFormatting>
  <conditionalFormatting sqref="P55">
    <cfRule type="cellIs" dxfId="27" priority="30" operator="lessThan">
      <formula>0</formula>
    </cfRule>
  </conditionalFormatting>
  <conditionalFormatting sqref="P56">
    <cfRule type="cellIs" dxfId="26" priority="29" operator="lessThan">
      <formula>0</formula>
    </cfRule>
  </conditionalFormatting>
  <conditionalFormatting sqref="P68">
    <cfRule type="cellIs" dxfId="25" priority="28" operator="lessThan">
      <formula>0</formula>
    </cfRule>
  </conditionalFormatting>
  <conditionalFormatting sqref="P69">
    <cfRule type="cellIs" dxfId="24" priority="27" operator="lessThan">
      <formula>0</formula>
    </cfRule>
  </conditionalFormatting>
  <conditionalFormatting sqref="P71">
    <cfRule type="cellIs" dxfId="23" priority="25" operator="lessThan">
      <formula>0</formula>
    </cfRule>
  </conditionalFormatting>
  <conditionalFormatting sqref="P74">
    <cfRule type="cellIs" dxfId="22" priority="24" operator="lessThan">
      <formula>0</formula>
    </cfRule>
  </conditionalFormatting>
  <conditionalFormatting sqref="P75">
    <cfRule type="cellIs" dxfId="21" priority="23" operator="lessThan">
      <formula>0</formula>
    </cfRule>
  </conditionalFormatting>
  <conditionalFormatting sqref="P73">
    <cfRule type="cellIs" dxfId="20" priority="22" operator="lessThan">
      <formula>0</formula>
    </cfRule>
  </conditionalFormatting>
  <conditionalFormatting sqref="P70">
    <cfRule type="cellIs" dxfId="19" priority="21" operator="lessThan">
      <formula>0</formula>
    </cfRule>
  </conditionalFormatting>
  <conditionalFormatting sqref="P72">
    <cfRule type="cellIs" dxfId="18" priority="20" operator="lessThan">
      <formula>0</formula>
    </cfRule>
  </conditionalFormatting>
  <conditionalFormatting sqref="P86">
    <cfRule type="cellIs" dxfId="17" priority="19" operator="lessThan">
      <formula>0</formula>
    </cfRule>
  </conditionalFormatting>
  <conditionalFormatting sqref="P87">
    <cfRule type="cellIs" dxfId="16" priority="18" operator="lessThan">
      <formula>0</formula>
    </cfRule>
  </conditionalFormatting>
  <conditionalFormatting sqref="P88">
    <cfRule type="cellIs" dxfId="15" priority="17" operator="lessThan">
      <formula>0</formula>
    </cfRule>
  </conditionalFormatting>
  <conditionalFormatting sqref="P44:P45">
    <cfRule type="cellIs" dxfId="14" priority="16" operator="lessThan">
      <formula>0</formula>
    </cfRule>
  </conditionalFormatting>
  <conditionalFormatting sqref="P58:P59">
    <cfRule type="cellIs" dxfId="13" priority="14" operator="lessThan">
      <formula>0</formula>
    </cfRule>
  </conditionalFormatting>
  <conditionalFormatting sqref="P62:P65">
    <cfRule type="cellIs" dxfId="12" priority="13" operator="lessThan">
      <formula>0</formula>
    </cfRule>
  </conditionalFormatting>
  <conditionalFormatting sqref="P78:P79">
    <cfRule type="cellIs" dxfId="11" priority="12" operator="lessThan">
      <formula>0</formula>
    </cfRule>
  </conditionalFormatting>
  <conditionalFormatting sqref="P80:P81">
    <cfRule type="cellIs" dxfId="10" priority="11" operator="lessThan">
      <formula>0</formula>
    </cfRule>
  </conditionalFormatting>
  <conditionalFormatting sqref="P82">
    <cfRule type="cellIs" dxfId="9" priority="10" operator="lessThan">
      <formula>0</formula>
    </cfRule>
  </conditionalFormatting>
  <conditionalFormatting sqref="P85">
    <cfRule type="cellIs" dxfId="8" priority="9" operator="lessThan">
      <formula>0</formula>
    </cfRule>
  </conditionalFormatting>
  <conditionalFormatting sqref="P83:P84">
    <cfRule type="cellIs" dxfId="7" priority="8" operator="lessThan">
      <formula>0</formula>
    </cfRule>
  </conditionalFormatting>
  <conditionalFormatting sqref="P77">
    <cfRule type="cellIs" dxfId="6" priority="7" operator="lessThan">
      <formula>0</formula>
    </cfRule>
  </conditionalFormatting>
  <conditionalFormatting sqref="P92:P93">
    <cfRule type="cellIs" dxfId="5" priority="6" operator="lessThan">
      <formula>0</formula>
    </cfRule>
  </conditionalFormatting>
  <conditionalFormatting sqref="P94">
    <cfRule type="cellIs" dxfId="4" priority="5" operator="lessThan">
      <formula>0</formula>
    </cfRule>
  </conditionalFormatting>
  <conditionalFormatting sqref="P97">
    <cfRule type="cellIs" dxfId="3" priority="4" operator="lessThan">
      <formula>0</formula>
    </cfRule>
  </conditionalFormatting>
  <conditionalFormatting sqref="P95:P96">
    <cfRule type="cellIs" dxfId="2" priority="3" operator="lessThan">
      <formula>0</formula>
    </cfRule>
  </conditionalFormatting>
  <conditionalFormatting sqref="P98:P99">
    <cfRule type="cellIs" dxfId="1" priority="2" operator="lessThan">
      <formula>0</formula>
    </cfRule>
  </conditionalFormatting>
  <conditionalFormatting sqref="P10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11-2023</vt:lpstr>
      <vt:lpstr>Bonos BV LPF 11-2023</vt:lpstr>
      <vt:lpstr>LP 11-2023 con Códigos</vt:lpstr>
      <vt:lpstr>'Bonos BV LPF 11-2023'!Área_de_impresión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Peñas, Diego</cp:lastModifiedBy>
  <dcterms:created xsi:type="dcterms:W3CDTF">2017-05-25T14:33:35Z</dcterms:created>
  <dcterms:modified xsi:type="dcterms:W3CDTF">2023-11-02T20:44:38Z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